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12345" activeTab="0"/>
  </bookViews>
  <sheets>
    <sheet name="Dic" sheetId="1" r:id="rId1"/>
  </sheets>
  <externalReferences>
    <externalReference r:id="rId4"/>
    <externalReference r:id="rId5"/>
    <externalReference r:id="rId6"/>
  </externalReferences>
  <definedNames>
    <definedName name="_xlnm.Print_Area" localSheetId="0">'Dic'!$A$1:$DW$40</definedName>
  </definedNames>
  <calcPr fullCalcOnLoad="1"/>
</workbook>
</file>

<file path=xl/sharedStrings.xml><?xml version="1.0" encoding="utf-8"?>
<sst xmlns="http://schemas.openxmlformats.org/spreadsheetml/2006/main" count="33" uniqueCount="12">
  <si>
    <t>COMUNIDAD AUTÓNOMA DE CANARIAS</t>
  </si>
  <si>
    <t>LANZAROTE</t>
  </si>
  <si>
    <t>FUERTEVENTURA</t>
  </si>
  <si>
    <t>GRAN CANARIA</t>
  </si>
  <si>
    <t>TENERIFE</t>
  </si>
  <si>
    <t>LA PALMA</t>
  </si>
  <si>
    <t>Diferencia</t>
  </si>
  <si>
    <t>Porcentaje</t>
  </si>
  <si>
    <t>TOTALES</t>
  </si>
  <si>
    <t>Fuente:</t>
  </si>
  <si>
    <t>A.E.N.A.</t>
  </si>
  <si>
    <t>CANARIAS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</si>
</sst>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&quot;Pts&quot;\ #,##0;\-&quot;Pts&quot;\ #,##0"/>
    <numFmt numFmtId="183" formatCode="&quot;Pts&quot;\ #,##0;[Red]\-&quot;Pts&quot;\ #,##0"/>
    <numFmt numFmtId="184" formatCode="&quot;Pts&quot;\ #,##0.00;\-&quot;Pts&quot;\ #,##0.00"/>
    <numFmt numFmtId="185" formatCode="&quot;Pts&quot;\ #,##0.00;[Red]\-&quot;Pts&quot;\ #,##0.00"/>
    <numFmt numFmtId="186" formatCode="_-&quot;Pts&quot;\ * #,##0_-;\-&quot;Pts&quot;\ * #,##0_-;_-&quot;Pts&quot;\ * &quot;-&quot;_-;_-@_-"/>
    <numFmt numFmtId="187" formatCode="_-* #,##0_-;\-* #,##0_-;_-* &quot;-&quot;_-;_-@_-"/>
    <numFmt numFmtId="188" formatCode="_-&quot;Pts&quot;\ * #,##0.00_-;\-&quot;Pts&quot;\ * #,##0.00_-;_-&quot;Pts&quot;\ * &quot;-&quot;??_-;_-@_-"/>
    <numFmt numFmtId="189" formatCode="_-* #,##0.00_-;\-* #,##0.00_-;_-* &quot;-&quot;??_-;_-@_-"/>
    <numFmt numFmtId="190" formatCode="[$-C0A]dddd\,\ dd&quot; de &quot;mmmm&quot; de &quot;yyyy"/>
    <numFmt numFmtId="191" formatCode="[$-F800]dddd\,\ mmmm\ dd\,\ yyyy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23"/>
      <name val="Arial"/>
      <family val="2"/>
    </font>
    <font>
      <b/>
      <sz val="10"/>
      <color indexed="23"/>
      <name val="Arial"/>
      <family val="2"/>
    </font>
    <font>
      <u val="single"/>
      <sz val="12"/>
      <color indexed="12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0" applyNumberFormat="0" applyBorder="0" applyAlignment="0" applyProtection="0"/>
    <xf numFmtId="0" fontId="7" fillId="11" borderId="1" applyNumberFormat="0" applyAlignment="0" applyProtection="0"/>
    <xf numFmtId="0" fontId="8" fillId="12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6" fillId="11" borderId="5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2" fillId="5" borderId="0" xfId="0" applyFont="1" applyFill="1" applyAlignment="1">
      <alignment horizontal="left" vertical="center" wrapText="1"/>
    </xf>
    <xf numFmtId="0" fontId="22" fillId="5" borderId="0" xfId="0" applyFont="1" applyFill="1" applyAlignment="1">
      <alignment horizontal="right" vertical="center" wrapText="1"/>
    </xf>
    <xf numFmtId="0" fontId="22" fillId="5" borderId="0" xfId="0" applyFont="1" applyFill="1" applyBorder="1" applyAlignment="1">
      <alignment horizontal="right" vertical="center" wrapText="1"/>
    </xf>
    <xf numFmtId="0" fontId="23" fillId="18" borderId="0" xfId="0" applyFont="1" applyFill="1" applyAlignment="1">
      <alignment horizontal="left" vertical="center" wrapText="1"/>
    </xf>
    <xf numFmtId="0" fontId="0" fillId="18" borderId="0" xfId="0" applyFont="1" applyFill="1" applyAlignment="1">
      <alignment/>
    </xf>
    <xf numFmtId="0" fontId="23" fillId="18" borderId="0" xfId="0" applyFont="1" applyFill="1" applyAlignment="1">
      <alignment horizontal="right" vertical="center" wrapText="1"/>
    </xf>
    <xf numFmtId="0" fontId="22" fillId="19" borderId="0" xfId="0" applyFont="1" applyFill="1" applyAlignment="1">
      <alignment horizontal="left" vertical="center" wrapText="1"/>
    </xf>
    <xf numFmtId="0" fontId="0" fillId="19" borderId="0" xfId="0" applyFont="1" applyFill="1" applyAlignment="1">
      <alignment/>
    </xf>
    <xf numFmtId="0" fontId="22" fillId="19" borderId="0" xfId="0" applyFont="1" applyFill="1" applyAlignment="1">
      <alignment horizontal="right" vertical="center" wrapText="1"/>
    </xf>
    <xf numFmtId="0" fontId="22" fillId="10" borderId="0" xfId="0" applyFont="1" applyFill="1" applyAlignment="1">
      <alignment horizontal="left" vertical="center" wrapText="1"/>
    </xf>
    <xf numFmtId="0" fontId="0" fillId="10" borderId="0" xfId="0" applyFont="1" applyFill="1" applyAlignment="1">
      <alignment horizontal="center" vertical="center"/>
    </xf>
    <xf numFmtId="0" fontId="0" fillId="10" borderId="0" xfId="0" applyFont="1" applyFill="1" applyAlignment="1">
      <alignment/>
    </xf>
    <xf numFmtId="0" fontId="0" fillId="10" borderId="0" xfId="0" applyFont="1" applyFill="1" applyBorder="1" applyAlignment="1">
      <alignment/>
    </xf>
    <xf numFmtId="0" fontId="23" fillId="20" borderId="0" xfId="0" applyFont="1" applyFill="1" applyAlignment="1">
      <alignment horizontal="left" vertical="center" wrapText="1"/>
    </xf>
    <xf numFmtId="0" fontId="24" fillId="20" borderId="0" xfId="0" applyFont="1" applyFill="1" applyAlignment="1">
      <alignment horizontal="right" vertical="center" wrapText="1"/>
    </xf>
    <xf numFmtId="0" fontId="23" fillId="20" borderId="0" xfId="0" applyFont="1" applyFill="1" applyAlignment="1">
      <alignment horizontal="right" vertical="center" wrapText="1"/>
    </xf>
    <xf numFmtId="0" fontId="23" fillId="19" borderId="0" xfId="0" applyFont="1" applyFill="1" applyAlignment="1">
      <alignment horizontal="left" vertical="center" wrapText="1"/>
    </xf>
    <xf numFmtId="0" fontId="23" fillId="19" borderId="0" xfId="0" applyFont="1" applyFill="1" applyAlignment="1">
      <alignment horizontal="right" vertical="center" wrapText="1"/>
    </xf>
    <xf numFmtId="0" fontId="23" fillId="19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25" fillId="5" borderId="0" xfId="0" applyFont="1" applyFill="1" applyAlignment="1">
      <alignment horizontal="left" vertical="center" wrapText="1"/>
    </xf>
    <xf numFmtId="0" fontId="25" fillId="5" borderId="0" xfId="0" applyFont="1" applyFill="1" applyAlignment="1">
      <alignment horizontal="right" vertical="center" wrapText="1"/>
    </xf>
    <xf numFmtId="0" fontId="25" fillId="5" borderId="0" xfId="0" applyFont="1" applyFill="1" applyBorder="1" applyAlignment="1">
      <alignment horizontal="right" vertical="center" wrapText="1"/>
    </xf>
    <xf numFmtId="0" fontId="24" fillId="18" borderId="0" xfId="0" applyFont="1" applyFill="1" applyAlignment="1">
      <alignment horizontal="left" vertical="center" wrapText="1"/>
    </xf>
    <xf numFmtId="0" fontId="24" fillId="18" borderId="0" xfId="0" applyFont="1" applyFill="1" applyAlignment="1">
      <alignment horizontal="right" vertical="center" wrapText="1"/>
    </xf>
    <xf numFmtId="0" fontId="25" fillId="19" borderId="0" xfId="0" applyFont="1" applyFill="1" applyAlignment="1">
      <alignment horizontal="left" vertical="center" wrapText="1"/>
    </xf>
    <xf numFmtId="0" fontId="25" fillId="19" borderId="0" xfId="0" applyFont="1" applyFill="1" applyAlignment="1">
      <alignment horizontal="right" vertical="center" wrapText="1"/>
    </xf>
    <xf numFmtId="0" fontId="25" fillId="10" borderId="0" xfId="0" applyFont="1" applyFill="1" applyAlignment="1">
      <alignment horizontal="left" vertical="center" wrapText="1"/>
    </xf>
    <xf numFmtId="0" fontId="24" fillId="20" borderId="0" xfId="0" applyFont="1" applyFill="1" applyAlignment="1">
      <alignment horizontal="left" vertical="center" wrapText="1"/>
    </xf>
    <xf numFmtId="0" fontId="24" fillId="20" borderId="0" xfId="0" applyFont="1" applyFill="1" applyAlignment="1">
      <alignment horizontal="right" vertical="center" wrapText="1"/>
    </xf>
    <xf numFmtId="0" fontId="24" fillId="19" borderId="0" xfId="0" applyFont="1" applyFill="1" applyAlignment="1">
      <alignment horizontal="left" vertical="center" wrapText="1"/>
    </xf>
    <xf numFmtId="0" fontId="24" fillId="19" borderId="0" xfId="0" applyFont="1" applyFill="1" applyAlignment="1">
      <alignment horizontal="right" vertical="center" wrapText="1"/>
    </xf>
    <xf numFmtId="0" fontId="24" fillId="19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27" fillId="0" borderId="0" xfId="0" applyFont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6" fillId="0" borderId="0" xfId="0" applyFont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6" fillId="0" borderId="10" xfId="0" applyFont="1" applyBorder="1" applyAlignment="1">
      <alignment horizontal="centerContinuous" vertical="center"/>
    </xf>
    <xf numFmtId="0" fontId="27" fillId="0" borderId="11" xfId="0" applyFont="1" applyBorder="1" applyAlignment="1">
      <alignment/>
    </xf>
    <xf numFmtId="0" fontId="26" fillId="0" borderId="12" xfId="0" applyFont="1" applyBorder="1" applyAlignment="1">
      <alignment horizontal="center" vertical="center"/>
    </xf>
    <xf numFmtId="0" fontId="27" fillId="5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6" fillId="0" borderId="13" xfId="0" applyFont="1" applyBorder="1" applyAlignment="1">
      <alignment horizontal="centerContinuous" vertical="center"/>
    </xf>
    <xf numFmtId="0" fontId="27" fillId="0" borderId="13" xfId="0" applyFont="1" applyBorder="1" applyAlignment="1">
      <alignment/>
    </xf>
    <xf numFmtId="3" fontId="27" fillId="0" borderId="0" xfId="0" applyNumberFormat="1" applyFont="1" applyBorder="1" applyAlignment="1">
      <alignment/>
    </xf>
    <xf numFmtId="10" fontId="27" fillId="0" borderId="0" xfId="0" applyNumberFormat="1" applyFont="1" applyBorder="1" applyAlignment="1">
      <alignment horizontal="right"/>
    </xf>
    <xf numFmtId="10" fontId="0" fillId="0" borderId="0" xfId="0" applyNumberFormat="1" applyFont="1" applyBorder="1" applyAlignment="1">
      <alignment horizontal="right"/>
    </xf>
    <xf numFmtId="0" fontId="26" fillId="0" borderId="13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3" fontId="26" fillId="0" borderId="14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3" fontId="26" fillId="0" borderId="14" xfId="0" applyNumberFormat="1" applyFont="1" applyFill="1" applyBorder="1" applyAlignment="1">
      <alignment vertical="center"/>
    </xf>
    <xf numFmtId="10" fontId="26" fillId="0" borderId="14" xfId="0" applyNumberFormat="1" applyFont="1" applyFill="1" applyBorder="1" applyAlignment="1">
      <alignment vertical="center"/>
    </xf>
    <xf numFmtId="10" fontId="1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10" fontId="26" fillId="0" borderId="0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right" vertical="center"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31" fillId="0" borderId="12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7" fillId="0" borderId="0" xfId="0" applyFont="1" applyAlignment="1">
      <alignment horizontal="right"/>
    </xf>
    <xf numFmtId="0" fontId="33" fillId="0" borderId="0" xfId="45" applyFont="1" applyAlignment="1">
      <alignment/>
    </xf>
    <xf numFmtId="3" fontId="27" fillId="0" borderId="0" xfId="0" applyNumberFormat="1" applyFont="1" applyAlignment="1">
      <alignment/>
    </xf>
    <xf numFmtId="0" fontId="26" fillId="0" borderId="13" xfId="0" applyFont="1" applyBorder="1" applyAlignment="1">
      <alignment horizontal="right"/>
    </xf>
    <xf numFmtId="3" fontId="26" fillId="0" borderId="14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vertical="center"/>
    </xf>
    <xf numFmtId="0" fontId="0" fillId="5" borderId="0" xfId="0" applyFont="1" applyFill="1" applyBorder="1" applyAlignment="1">
      <alignment/>
    </xf>
    <xf numFmtId="0" fontId="3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12" fillId="0" borderId="0" xfId="45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ont>
        <b/>
        <i val="0"/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82</xdr:col>
      <xdr:colOff>666750</xdr:colOff>
      <xdr:row>3</xdr:row>
      <xdr:rowOff>114300</xdr:rowOff>
    </xdr:from>
    <xdr:to>
      <xdr:col>84</xdr:col>
      <xdr:colOff>600075</xdr:colOff>
      <xdr:row>4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10150" y="600075"/>
          <a:ext cx="838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61</xdr:col>
      <xdr:colOff>742950</xdr:colOff>
      <xdr:row>3</xdr:row>
      <xdr:rowOff>123825</xdr:rowOff>
    </xdr:from>
    <xdr:to>
      <xdr:col>63</xdr:col>
      <xdr:colOff>752475</xdr:colOff>
      <xdr:row>4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61175" y="609600"/>
          <a:ext cx="847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676275</xdr:colOff>
      <xdr:row>3</xdr:row>
      <xdr:rowOff>123825</xdr:rowOff>
    </xdr:from>
    <xdr:to>
      <xdr:col>42</xdr:col>
      <xdr:colOff>762000</xdr:colOff>
      <xdr:row>4</xdr:row>
      <xdr:rowOff>304800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36050" y="609600"/>
          <a:ext cx="838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103</xdr:col>
      <xdr:colOff>676275</xdr:colOff>
      <xdr:row>3</xdr:row>
      <xdr:rowOff>114300</xdr:rowOff>
    </xdr:from>
    <xdr:to>
      <xdr:col>105</xdr:col>
      <xdr:colOff>628650</xdr:colOff>
      <xdr:row>4</xdr:row>
      <xdr:rowOff>295275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82925" y="600075"/>
          <a:ext cx="838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124</xdr:col>
      <xdr:colOff>666750</xdr:colOff>
      <xdr:row>3</xdr:row>
      <xdr:rowOff>104775</xdr:rowOff>
    </xdr:from>
    <xdr:to>
      <xdr:col>126</xdr:col>
      <xdr:colOff>400050</xdr:colOff>
      <xdr:row>4</xdr:row>
      <xdr:rowOff>295275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0" y="590550"/>
          <a:ext cx="838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571500</xdr:colOff>
      <xdr:row>3</xdr:row>
      <xdr:rowOff>133350</xdr:rowOff>
    </xdr:from>
    <xdr:to>
      <xdr:col>20</xdr:col>
      <xdr:colOff>161925</xdr:colOff>
      <xdr:row>4</xdr:row>
      <xdr:rowOff>314325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0" y="619125"/>
          <a:ext cx="838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85725</xdr:colOff>
      <xdr:row>3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619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0</xdr:row>
      <xdr:rowOff>0</xdr:rowOff>
    </xdr:from>
    <xdr:to>
      <xdr:col>26</xdr:col>
      <xdr:colOff>47625</xdr:colOff>
      <xdr:row>3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30100" y="0"/>
          <a:ext cx="2619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47</xdr:col>
      <xdr:colOff>57150</xdr:colOff>
      <xdr:row>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31400" y="0"/>
          <a:ext cx="2619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64</xdr:col>
      <xdr:colOff>0</xdr:colOff>
      <xdr:row>0</xdr:row>
      <xdr:rowOff>0</xdr:rowOff>
    </xdr:from>
    <xdr:to>
      <xdr:col>68</xdr:col>
      <xdr:colOff>47625</xdr:colOff>
      <xdr:row>3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75575" y="0"/>
          <a:ext cx="2619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85</xdr:col>
      <xdr:colOff>0</xdr:colOff>
      <xdr:row>0</xdr:row>
      <xdr:rowOff>0</xdr:rowOff>
    </xdr:from>
    <xdr:to>
      <xdr:col>89</xdr:col>
      <xdr:colOff>28575</xdr:colOff>
      <xdr:row>3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67425" y="0"/>
          <a:ext cx="2619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106</xdr:col>
      <xdr:colOff>0</xdr:colOff>
      <xdr:row>0</xdr:row>
      <xdr:rowOff>0</xdr:rowOff>
    </xdr:from>
    <xdr:to>
      <xdr:col>110</xdr:col>
      <xdr:colOff>209550</xdr:colOff>
      <xdr:row>3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11625" y="0"/>
          <a:ext cx="2619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rador\vice-vice\OBSERVATORIO\Estadisticas\LIBRO\Ejer2016\RESUMES\PR-Receptiv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rador\vice-vice\OBSERVATORIO\Estadisticas\LIBRO\Ejer2016\Datobase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rador\vice-vice\OBSERVATORIO\Estadisticas\LIBRO\Ejer2016\RESUMES\Receptiv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Nov"/>
      <sheetName val="Dic"/>
    </sheetNames>
    <sheetDataSet>
      <sheetData sheetId="0">
        <row r="4">
          <cell r="A4" t="str">
            <v>Llegada de pasajeros internacionales</v>
          </cell>
        </row>
      </sheetData>
      <sheetData sheetId="9">
        <row r="9">
          <cell r="AK9">
            <v>297285</v>
          </cell>
          <cell r="AM9">
            <v>303121</v>
          </cell>
          <cell r="BF9">
            <v>715721</v>
          </cell>
          <cell r="BH9">
            <v>793027</v>
          </cell>
          <cell r="CA9">
            <v>832471</v>
          </cell>
          <cell r="CC9">
            <v>915967</v>
          </cell>
          <cell r="CV9">
            <v>686019</v>
          </cell>
          <cell r="CX9">
            <v>777946</v>
          </cell>
          <cell r="DQ9">
            <v>68526</v>
          </cell>
          <cell r="DS9">
            <v>81133</v>
          </cell>
        </row>
        <row r="10">
          <cell r="AK10">
            <v>7286</v>
          </cell>
          <cell r="AM10">
            <v>6102</v>
          </cell>
          <cell r="BF10">
            <v>9892</v>
          </cell>
          <cell r="BH10">
            <v>8689</v>
          </cell>
          <cell r="CA10">
            <v>24315</v>
          </cell>
          <cell r="CC10">
            <v>25177</v>
          </cell>
          <cell r="CV10">
            <v>39501</v>
          </cell>
          <cell r="CX10">
            <v>36022</v>
          </cell>
          <cell r="DQ10">
            <v>0</v>
          </cell>
          <cell r="DS10">
            <v>0</v>
          </cell>
        </row>
        <row r="11">
          <cell r="AK11">
            <v>36430</v>
          </cell>
          <cell r="AM11">
            <v>41592</v>
          </cell>
          <cell r="BF11">
            <v>24085</v>
          </cell>
          <cell r="BH11">
            <v>20260</v>
          </cell>
          <cell r="CA11">
            <v>95840</v>
          </cell>
          <cell r="CC11">
            <v>108547</v>
          </cell>
          <cell r="CV11">
            <v>203522</v>
          </cell>
          <cell r="CX11">
            <v>223695</v>
          </cell>
          <cell r="DQ11">
            <v>4477</v>
          </cell>
          <cell r="DS11">
            <v>4926</v>
          </cell>
        </row>
        <row r="12">
          <cell r="AK12">
            <v>30640</v>
          </cell>
          <cell r="AM12">
            <v>30686</v>
          </cell>
          <cell r="BF12">
            <v>28750</v>
          </cell>
          <cell r="BH12">
            <v>34488</v>
          </cell>
          <cell r="CA12">
            <v>136338</v>
          </cell>
          <cell r="CC12">
            <v>146678</v>
          </cell>
          <cell r="CV12">
            <v>86493</v>
          </cell>
          <cell r="CX12">
            <v>86756</v>
          </cell>
          <cell r="DQ12">
            <v>0</v>
          </cell>
          <cell r="DS12">
            <v>1583</v>
          </cell>
        </row>
        <row r="13">
          <cell r="AK13">
            <v>6</v>
          </cell>
          <cell r="AM13">
            <v>0</v>
          </cell>
          <cell r="BF13">
            <v>0</v>
          </cell>
          <cell r="BH13">
            <v>0</v>
          </cell>
          <cell r="CA13">
            <v>106</v>
          </cell>
          <cell r="CC13">
            <v>94</v>
          </cell>
          <cell r="CV13">
            <v>58815</v>
          </cell>
          <cell r="CX13">
            <v>69957</v>
          </cell>
          <cell r="DQ13">
            <v>0</v>
          </cell>
          <cell r="DS13">
            <v>0</v>
          </cell>
        </row>
        <row r="14">
          <cell r="AK14">
            <v>9287</v>
          </cell>
          <cell r="AM14">
            <v>11541</v>
          </cell>
          <cell r="BF14">
            <v>8497</v>
          </cell>
          <cell r="BH14">
            <v>11968</v>
          </cell>
          <cell r="CA14">
            <v>102372</v>
          </cell>
          <cell r="CC14">
            <v>104265</v>
          </cell>
          <cell r="CV14">
            <v>77237</v>
          </cell>
          <cell r="CX14">
            <v>77037</v>
          </cell>
          <cell r="DQ14">
            <v>0</v>
          </cell>
          <cell r="DS14">
            <v>0</v>
          </cell>
        </row>
        <row r="15">
          <cell r="AK15">
            <v>106155</v>
          </cell>
          <cell r="AM15">
            <v>106122</v>
          </cell>
          <cell r="BF15">
            <v>130331</v>
          </cell>
          <cell r="BH15">
            <v>135846</v>
          </cell>
          <cell r="CA15">
            <v>48803</v>
          </cell>
          <cell r="CC15">
            <v>55839</v>
          </cell>
          <cell r="CV15">
            <v>110461</v>
          </cell>
          <cell r="CX15">
            <v>112199</v>
          </cell>
          <cell r="DQ15">
            <v>2220</v>
          </cell>
          <cell r="DS15">
            <v>7053</v>
          </cell>
        </row>
        <row r="16">
          <cell r="AK16">
            <v>1070961</v>
          </cell>
          <cell r="AM16">
            <v>1194841</v>
          </cell>
          <cell r="BF16">
            <v>523936</v>
          </cell>
          <cell r="BH16">
            <v>609001</v>
          </cell>
          <cell r="CA16">
            <v>585575</v>
          </cell>
          <cell r="CC16">
            <v>753144</v>
          </cell>
          <cell r="CV16">
            <v>1719714</v>
          </cell>
          <cell r="CX16">
            <v>2029065</v>
          </cell>
          <cell r="DQ16">
            <v>21603</v>
          </cell>
          <cell r="DS16">
            <v>23535</v>
          </cell>
        </row>
        <row r="17">
          <cell r="AK17">
            <v>76235</v>
          </cell>
          <cell r="AM17">
            <v>93907</v>
          </cell>
          <cell r="BF17">
            <v>38025</v>
          </cell>
          <cell r="BH17">
            <v>58987</v>
          </cell>
          <cell r="CA17">
            <v>163148</v>
          </cell>
          <cell r="CC17">
            <v>207781</v>
          </cell>
          <cell r="CV17">
            <v>116951</v>
          </cell>
          <cell r="CX17">
            <v>156042</v>
          </cell>
          <cell r="DQ17">
            <v>16410</v>
          </cell>
          <cell r="DS17">
            <v>21535</v>
          </cell>
        </row>
        <row r="18">
          <cell r="AK18">
            <v>212202</v>
          </cell>
          <cell r="AM18">
            <v>227135</v>
          </cell>
          <cell r="BF18">
            <v>54384</v>
          </cell>
          <cell r="BH18">
            <v>45538</v>
          </cell>
          <cell r="CA18">
            <v>66552</v>
          </cell>
          <cell r="CC18">
            <v>75268</v>
          </cell>
          <cell r="CV18">
            <v>92455</v>
          </cell>
          <cell r="CX18">
            <v>111991</v>
          </cell>
          <cell r="DQ18">
            <v>0</v>
          </cell>
          <cell r="DS18">
            <v>0</v>
          </cell>
        </row>
        <row r="19">
          <cell r="AK19">
            <v>38810</v>
          </cell>
          <cell r="AM19">
            <v>58316</v>
          </cell>
          <cell r="BF19">
            <v>88328</v>
          </cell>
          <cell r="BH19">
            <v>108238</v>
          </cell>
          <cell r="CA19">
            <v>56227</v>
          </cell>
          <cell r="CC19">
            <v>77379</v>
          </cell>
          <cell r="CV19">
            <v>162986</v>
          </cell>
          <cell r="CX19">
            <v>178443</v>
          </cell>
          <cell r="DQ19">
            <v>154</v>
          </cell>
          <cell r="DS19">
            <v>0</v>
          </cell>
        </row>
        <row r="20">
          <cell r="AK20">
            <v>24308</v>
          </cell>
          <cell r="AM20">
            <v>19557</v>
          </cell>
          <cell r="BF20">
            <v>5920</v>
          </cell>
          <cell r="BH20">
            <v>6624</v>
          </cell>
          <cell r="CA20">
            <v>273902</v>
          </cell>
          <cell r="CC20">
            <v>279472</v>
          </cell>
          <cell r="CV20">
            <v>77025</v>
          </cell>
          <cell r="CX20">
            <v>71299</v>
          </cell>
          <cell r="DQ20">
            <v>0</v>
          </cell>
          <cell r="DS20">
            <v>137</v>
          </cell>
        </row>
        <row r="21">
          <cell r="AK21">
            <v>3040</v>
          </cell>
          <cell r="AM21">
            <v>4790</v>
          </cell>
          <cell r="BF21">
            <v>5688</v>
          </cell>
          <cell r="BH21">
            <v>7302</v>
          </cell>
          <cell r="CA21">
            <v>10972</v>
          </cell>
          <cell r="CC21">
            <v>14001</v>
          </cell>
          <cell r="CV21">
            <v>14523</v>
          </cell>
          <cell r="CX21">
            <v>19289</v>
          </cell>
          <cell r="DQ21">
            <v>0</v>
          </cell>
          <cell r="DS21">
            <v>0</v>
          </cell>
        </row>
        <row r="22">
          <cell r="AK22">
            <v>26031</v>
          </cell>
          <cell r="AM22">
            <v>33508</v>
          </cell>
          <cell r="BF22">
            <v>70975</v>
          </cell>
          <cell r="BH22">
            <v>84813</v>
          </cell>
          <cell r="CA22">
            <v>38876</v>
          </cell>
          <cell r="CC22">
            <v>65652</v>
          </cell>
          <cell r="CV22">
            <v>82799</v>
          </cell>
          <cell r="CX22">
            <v>114008</v>
          </cell>
          <cell r="DQ22">
            <v>0</v>
          </cell>
          <cell r="DS22">
            <v>2459</v>
          </cell>
        </row>
        <row r="23">
          <cell r="AK23">
            <v>27377</v>
          </cell>
          <cell r="AM23">
            <v>20058</v>
          </cell>
          <cell r="BF23">
            <v>36759</v>
          </cell>
          <cell r="BH23">
            <v>39515</v>
          </cell>
          <cell r="CA23">
            <v>264917</v>
          </cell>
          <cell r="CC23">
            <v>288066</v>
          </cell>
          <cell r="CV23">
            <v>108595</v>
          </cell>
          <cell r="CX23">
            <v>107878</v>
          </cell>
          <cell r="DQ23">
            <v>0</v>
          </cell>
          <cell r="DS23">
            <v>1960</v>
          </cell>
        </row>
        <row r="24">
          <cell r="AK24">
            <v>34539</v>
          </cell>
          <cell r="AM24">
            <v>36857</v>
          </cell>
          <cell r="BF24">
            <v>51798</v>
          </cell>
          <cell r="BH24">
            <v>54376</v>
          </cell>
          <cell r="CA24">
            <v>91164</v>
          </cell>
          <cell r="CC24">
            <v>104200</v>
          </cell>
          <cell r="CV24">
            <v>82674</v>
          </cell>
          <cell r="CX24">
            <v>93453</v>
          </cell>
          <cell r="DQ24">
            <v>0</v>
          </cell>
          <cell r="DS24">
            <v>1517</v>
          </cell>
        </row>
        <row r="25">
          <cell r="AK25">
            <v>4112</v>
          </cell>
          <cell r="AM25">
            <v>3681</v>
          </cell>
          <cell r="BF25">
            <v>3309</v>
          </cell>
          <cell r="BH25">
            <v>6524</v>
          </cell>
          <cell r="CA25">
            <v>31382</v>
          </cell>
          <cell r="CC25">
            <v>32568</v>
          </cell>
          <cell r="CV25">
            <v>13470</v>
          </cell>
          <cell r="CX25">
            <v>12538</v>
          </cell>
          <cell r="DQ25">
            <v>3</v>
          </cell>
          <cell r="DS25">
            <v>51</v>
          </cell>
        </row>
        <row r="26">
          <cell r="AK26">
            <v>10180</v>
          </cell>
          <cell r="AM26">
            <v>14042</v>
          </cell>
          <cell r="BF26">
            <v>7096</v>
          </cell>
          <cell r="BH26">
            <v>9263</v>
          </cell>
          <cell r="CA26">
            <v>92848</v>
          </cell>
          <cell r="CC26">
            <v>108854</v>
          </cell>
          <cell r="CV26">
            <v>65423</v>
          </cell>
          <cell r="CX26">
            <v>92186</v>
          </cell>
          <cell r="DQ26">
            <v>2</v>
          </cell>
          <cell r="DS2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Lanzarote"/>
      <sheetName val="Fuerteventura"/>
      <sheetName val="Gran_Canaria"/>
      <sheetName val="Tenerife"/>
      <sheetName val="La_Palma"/>
      <sheetName val="TOTALES"/>
    </sheetNames>
    <sheetDataSet>
      <sheetData sheetId="0">
        <row r="4">
          <cell r="C4">
            <v>2016</v>
          </cell>
          <cell r="D4">
            <v>2015</v>
          </cell>
        </row>
        <row r="7">
          <cell r="D7" t="str">
            <v>ENERO</v>
          </cell>
          <cell r="O7" t="str">
            <v>DICIEMBRE</v>
          </cell>
        </row>
        <row r="11">
          <cell r="D11" t="str">
            <v>ALEMANIA</v>
          </cell>
          <cell r="E11" t="str">
            <v>AUSTRIA</v>
          </cell>
          <cell r="F11" t="str">
            <v>BELGICA</v>
          </cell>
          <cell r="G11" t="str">
            <v>DINAMARCA</v>
          </cell>
          <cell r="H11" t="str">
            <v>FEDERACION RUSA</v>
          </cell>
          <cell r="I11" t="str">
            <v>FINLANDIA</v>
          </cell>
          <cell r="J11" t="str">
            <v>FRANCIA</v>
          </cell>
          <cell r="K11" t="str">
            <v>REINO UNIDO</v>
          </cell>
          <cell r="L11" t="str">
            <v>HOLANDA</v>
          </cell>
          <cell r="M11" t="str">
            <v>IRLANDA</v>
          </cell>
          <cell r="N11" t="str">
            <v>ITALIA</v>
          </cell>
          <cell r="O11" t="str">
            <v>NORUEGA</v>
          </cell>
          <cell r="P11" t="str">
            <v>REPUBLICA CHECA</v>
          </cell>
          <cell r="Q11" t="str">
            <v>POLONIA</v>
          </cell>
          <cell r="R11" t="str">
            <v>SUECIA</v>
          </cell>
          <cell r="S11" t="str">
            <v>SUIZA</v>
          </cell>
          <cell r="T11" t="str">
            <v>PORTUGAL</v>
          </cell>
          <cell r="U11" t="str">
            <v>OTROS PAISES</v>
          </cell>
        </row>
      </sheetData>
      <sheetData sheetId="1">
        <row r="6">
          <cell r="O6">
            <v>31806</v>
          </cell>
        </row>
        <row r="29">
          <cell r="O29">
            <v>788</v>
          </cell>
        </row>
        <row r="30">
          <cell r="O30">
            <v>3964</v>
          </cell>
        </row>
        <row r="31">
          <cell r="O31">
            <v>4702</v>
          </cell>
        </row>
        <row r="34">
          <cell r="O34">
            <v>0</v>
          </cell>
        </row>
        <row r="42">
          <cell r="O42">
            <v>2764</v>
          </cell>
        </row>
        <row r="43">
          <cell r="O43">
            <v>8529</v>
          </cell>
        </row>
        <row r="45">
          <cell r="O45">
            <v>111592</v>
          </cell>
        </row>
        <row r="69">
          <cell r="O69">
            <v>9879</v>
          </cell>
        </row>
        <row r="70">
          <cell r="O70">
            <v>16836</v>
          </cell>
        </row>
        <row r="71">
          <cell r="O71">
            <v>7694</v>
          </cell>
        </row>
        <row r="72">
          <cell r="O72">
            <v>3871</v>
          </cell>
        </row>
        <row r="73">
          <cell r="O73">
            <v>367</v>
          </cell>
        </row>
        <row r="74">
          <cell r="O74">
            <v>3961</v>
          </cell>
        </row>
        <row r="75">
          <cell r="O75">
            <v>4539</v>
          </cell>
        </row>
        <row r="76">
          <cell r="O76">
            <v>2908</v>
          </cell>
        </row>
        <row r="77">
          <cell r="O77">
            <v>0</v>
          </cell>
        </row>
        <row r="78">
          <cell r="O78">
            <v>1832</v>
          </cell>
        </row>
        <row r="80">
          <cell r="O80">
            <v>216032</v>
          </cell>
        </row>
        <row r="87">
          <cell r="O87">
            <v>27173</v>
          </cell>
        </row>
        <row r="110">
          <cell r="O110">
            <v>784</v>
          </cell>
        </row>
        <row r="111">
          <cell r="O111">
            <v>3632</v>
          </cell>
        </row>
        <row r="112">
          <cell r="O112">
            <v>3850</v>
          </cell>
        </row>
        <row r="115">
          <cell r="O115">
            <v>0</v>
          </cell>
        </row>
        <row r="123">
          <cell r="O123">
            <v>2085</v>
          </cell>
        </row>
        <row r="124">
          <cell r="O124">
            <v>8834</v>
          </cell>
        </row>
        <row r="126">
          <cell r="O126">
            <v>91471</v>
          </cell>
        </row>
        <row r="150">
          <cell r="O150">
            <v>8227</v>
          </cell>
        </row>
        <row r="151">
          <cell r="O151">
            <v>15478</v>
          </cell>
        </row>
        <row r="152">
          <cell r="O152">
            <v>3719</v>
          </cell>
        </row>
        <row r="153">
          <cell r="O153">
            <v>3304</v>
          </cell>
        </row>
        <row r="154">
          <cell r="O154">
            <v>282</v>
          </cell>
        </row>
        <row r="155">
          <cell r="O155">
            <v>2113</v>
          </cell>
        </row>
        <row r="156">
          <cell r="O156">
            <v>3978</v>
          </cell>
        </row>
        <row r="157">
          <cell r="O157">
            <v>2682</v>
          </cell>
        </row>
        <row r="158">
          <cell r="O158">
            <v>6</v>
          </cell>
        </row>
        <row r="159">
          <cell r="O159">
            <v>789</v>
          </cell>
        </row>
        <row r="161">
          <cell r="O161">
            <v>178407</v>
          </cell>
        </row>
      </sheetData>
      <sheetData sheetId="2">
        <row r="6">
          <cell r="O6">
            <v>68548</v>
          </cell>
        </row>
        <row r="29">
          <cell r="O29">
            <v>1726</v>
          </cell>
        </row>
        <row r="30">
          <cell r="O30">
            <v>2009</v>
          </cell>
        </row>
        <row r="31">
          <cell r="O31">
            <v>5186</v>
          </cell>
        </row>
        <row r="34">
          <cell r="O34">
            <v>0</v>
          </cell>
        </row>
        <row r="42">
          <cell r="O42">
            <v>2261</v>
          </cell>
        </row>
        <row r="43">
          <cell r="O43">
            <v>9235</v>
          </cell>
        </row>
        <row r="45">
          <cell r="O45">
            <v>60275</v>
          </cell>
        </row>
        <row r="69">
          <cell r="O69">
            <v>4794</v>
          </cell>
        </row>
        <row r="70">
          <cell r="O70">
            <v>4942</v>
          </cell>
        </row>
        <row r="71">
          <cell r="O71">
            <v>8772</v>
          </cell>
        </row>
        <row r="72">
          <cell r="O72">
            <v>1218</v>
          </cell>
        </row>
        <row r="73">
          <cell r="O73">
            <v>492</v>
          </cell>
        </row>
        <row r="74">
          <cell r="O74">
            <v>6719</v>
          </cell>
        </row>
        <row r="75">
          <cell r="O75">
            <v>6316</v>
          </cell>
        </row>
        <row r="76">
          <cell r="O76">
            <v>5385</v>
          </cell>
        </row>
        <row r="77">
          <cell r="O77">
            <v>88</v>
          </cell>
        </row>
        <row r="78">
          <cell r="O78">
            <v>976</v>
          </cell>
        </row>
        <row r="87">
          <cell r="O87">
            <v>60700</v>
          </cell>
        </row>
        <row r="110">
          <cell r="O110">
            <v>834</v>
          </cell>
        </row>
        <row r="111">
          <cell r="O111">
            <v>2549</v>
          </cell>
        </row>
        <row r="112">
          <cell r="O112">
            <v>4473</v>
          </cell>
        </row>
        <row r="115">
          <cell r="O115">
            <v>0</v>
          </cell>
        </row>
        <row r="123">
          <cell r="O123">
            <v>2155</v>
          </cell>
        </row>
        <row r="124">
          <cell r="O124">
            <v>9521</v>
          </cell>
        </row>
        <row r="126">
          <cell r="O126">
            <v>48992</v>
          </cell>
        </row>
        <row r="150">
          <cell r="O150">
            <v>5474</v>
          </cell>
        </row>
        <row r="151">
          <cell r="O151">
            <v>3218</v>
          </cell>
        </row>
        <row r="152">
          <cell r="O152">
            <v>6900</v>
          </cell>
        </row>
        <row r="153">
          <cell r="O153">
            <v>1343</v>
          </cell>
        </row>
        <row r="154">
          <cell r="O154">
            <v>486</v>
          </cell>
        </row>
        <row r="155">
          <cell r="O155">
            <v>6066</v>
          </cell>
        </row>
        <row r="156">
          <cell r="O156">
            <v>6547</v>
          </cell>
        </row>
        <row r="157">
          <cell r="O157">
            <v>3361</v>
          </cell>
        </row>
        <row r="158">
          <cell r="O158">
            <v>210</v>
          </cell>
        </row>
        <row r="159">
          <cell r="O159">
            <v>311</v>
          </cell>
        </row>
        <row r="161">
          <cell r="O161">
            <v>163140</v>
          </cell>
        </row>
      </sheetData>
      <sheetData sheetId="3">
        <row r="6">
          <cell r="O6">
            <v>100896</v>
          </cell>
        </row>
        <row r="29">
          <cell r="O29">
            <v>3664</v>
          </cell>
        </row>
        <row r="30">
          <cell r="O30">
            <v>8989</v>
          </cell>
        </row>
        <row r="31">
          <cell r="O31">
            <v>26644</v>
          </cell>
        </row>
        <row r="34">
          <cell r="O34">
            <v>0</v>
          </cell>
        </row>
        <row r="42">
          <cell r="O42">
            <v>21457</v>
          </cell>
        </row>
        <row r="43">
          <cell r="O43">
            <v>3588</v>
          </cell>
        </row>
        <row r="45">
          <cell r="O45">
            <v>70569</v>
          </cell>
        </row>
        <row r="69">
          <cell r="O69">
            <v>16655</v>
          </cell>
        </row>
        <row r="70">
          <cell r="O70">
            <v>5781</v>
          </cell>
        </row>
        <row r="71">
          <cell r="O71">
            <v>11177</v>
          </cell>
        </row>
        <row r="72">
          <cell r="O72">
            <v>48612</v>
          </cell>
        </row>
        <row r="73">
          <cell r="O73">
            <v>1100</v>
          </cell>
        </row>
        <row r="74">
          <cell r="O74">
            <v>6131</v>
          </cell>
        </row>
        <row r="75">
          <cell r="O75">
            <v>55583</v>
          </cell>
        </row>
        <row r="76">
          <cell r="O76">
            <v>8796</v>
          </cell>
        </row>
        <row r="77">
          <cell r="O77">
            <v>1549</v>
          </cell>
        </row>
        <row r="78">
          <cell r="O78">
            <v>9396</v>
          </cell>
        </row>
        <row r="80">
          <cell r="O80">
            <v>400587</v>
          </cell>
        </row>
        <row r="87">
          <cell r="O87">
            <v>98907</v>
          </cell>
        </row>
        <row r="110">
          <cell r="O110">
            <v>2652</v>
          </cell>
        </row>
        <row r="111">
          <cell r="O111">
            <v>9397</v>
          </cell>
        </row>
        <row r="112">
          <cell r="O112">
            <v>22402</v>
          </cell>
        </row>
        <row r="115">
          <cell r="O115">
            <v>0</v>
          </cell>
        </row>
        <row r="123">
          <cell r="O123">
            <v>21266</v>
          </cell>
        </row>
        <row r="124">
          <cell r="O124">
            <v>2807</v>
          </cell>
        </row>
        <row r="126">
          <cell r="O126">
            <v>47695</v>
          </cell>
        </row>
        <row r="150">
          <cell r="O150">
            <v>15702</v>
          </cell>
        </row>
        <row r="151">
          <cell r="O151">
            <v>5274</v>
          </cell>
        </row>
        <row r="152">
          <cell r="O152">
            <v>6959</v>
          </cell>
        </row>
        <row r="153">
          <cell r="O153">
            <v>44667</v>
          </cell>
        </row>
        <row r="154">
          <cell r="O154">
            <v>1090</v>
          </cell>
        </row>
        <row r="155">
          <cell r="O155">
            <v>5141</v>
          </cell>
        </row>
        <row r="156">
          <cell r="O156">
            <v>50546</v>
          </cell>
        </row>
        <row r="157">
          <cell r="O157">
            <v>9238</v>
          </cell>
        </row>
        <row r="158">
          <cell r="O158">
            <v>2185</v>
          </cell>
        </row>
        <row r="159">
          <cell r="O159">
            <v>10205</v>
          </cell>
        </row>
        <row r="161">
          <cell r="O161">
            <v>356133</v>
          </cell>
        </row>
      </sheetData>
      <sheetData sheetId="4">
        <row r="6">
          <cell r="O6">
            <v>83906</v>
          </cell>
        </row>
        <row r="29">
          <cell r="O29">
            <v>4618</v>
          </cell>
        </row>
        <row r="30">
          <cell r="O30">
            <v>23082</v>
          </cell>
        </row>
        <row r="31">
          <cell r="O31">
            <v>13875</v>
          </cell>
        </row>
        <row r="34">
          <cell r="O34">
            <v>5350</v>
          </cell>
        </row>
        <row r="42">
          <cell r="O42">
            <v>16584</v>
          </cell>
        </row>
        <row r="43">
          <cell r="O43">
            <v>11470</v>
          </cell>
        </row>
        <row r="45">
          <cell r="O45">
            <v>198905</v>
          </cell>
        </row>
        <row r="72">
          <cell r="O72">
            <v>13204</v>
          </cell>
        </row>
        <row r="73">
          <cell r="O73">
            <v>9520</v>
          </cell>
        </row>
        <row r="74">
          <cell r="O74">
            <v>22443</v>
          </cell>
        </row>
        <row r="75">
          <cell r="O75">
            <v>12648</v>
          </cell>
        </row>
        <row r="76">
          <cell r="O76">
            <v>1423</v>
          </cell>
        </row>
        <row r="77">
          <cell r="O77">
            <v>10059</v>
          </cell>
        </row>
        <row r="78">
          <cell r="O78">
            <v>21341</v>
          </cell>
        </row>
        <row r="79">
          <cell r="O79">
            <v>10049</v>
          </cell>
        </row>
        <row r="80">
          <cell r="O80">
            <v>6</v>
          </cell>
        </row>
        <row r="81">
          <cell r="O81">
            <v>11445</v>
          </cell>
        </row>
        <row r="83">
          <cell r="O83">
            <v>469928</v>
          </cell>
        </row>
        <row r="90">
          <cell r="O90">
            <v>74235</v>
          </cell>
        </row>
        <row r="113">
          <cell r="O113">
            <v>4320</v>
          </cell>
        </row>
        <row r="114">
          <cell r="O114">
            <v>21859</v>
          </cell>
        </row>
        <row r="115">
          <cell r="O115">
            <v>13271</v>
          </cell>
        </row>
        <row r="118">
          <cell r="O118">
            <v>4602</v>
          </cell>
        </row>
        <row r="126">
          <cell r="O126">
            <v>15430</v>
          </cell>
        </row>
        <row r="127">
          <cell r="O127">
            <v>8859</v>
          </cell>
        </row>
        <row r="129">
          <cell r="O129">
            <v>167165</v>
          </cell>
        </row>
        <row r="156">
          <cell r="O156">
            <v>12040</v>
          </cell>
        </row>
        <row r="157">
          <cell r="O157">
            <v>7715</v>
          </cell>
        </row>
        <row r="158">
          <cell r="O158">
            <v>19072</v>
          </cell>
        </row>
        <row r="159">
          <cell r="O159">
            <v>11964</v>
          </cell>
        </row>
        <row r="160">
          <cell r="O160">
            <v>1076</v>
          </cell>
        </row>
        <row r="161">
          <cell r="O161">
            <v>9628</v>
          </cell>
        </row>
        <row r="162">
          <cell r="O162">
            <v>21372</v>
          </cell>
        </row>
        <row r="163">
          <cell r="O163">
            <v>8233</v>
          </cell>
        </row>
        <row r="164">
          <cell r="O164">
            <v>6</v>
          </cell>
        </row>
        <row r="165">
          <cell r="O165">
            <v>7893</v>
          </cell>
        </row>
        <row r="167">
          <cell r="O167">
            <v>408740</v>
          </cell>
        </row>
      </sheetData>
      <sheetData sheetId="5">
        <row r="6">
          <cell r="O6">
            <v>10093</v>
          </cell>
        </row>
        <row r="30">
          <cell r="O30">
            <v>487</v>
          </cell>
        </row>
        <row r="31">
          <cell r="O31">
            <v>1547</v>
          </cell>
        </row>
        <row r="34">
          <cell r="O34">
            <v>0</v>
          </cell>
        </row>
        <row r="42">
          <cell r="O42">
            <v>252</v>
          </cell>
        </row>
        <row r="43">
          <cell r="O43">
            <v>616</v>
          </cell>
        </row>
        <row r="45">
          <cell r="O45">
            <v>4157</v>
          </cell>
        </row>
        <row r="69">
          <cell r="O69">
            <v>2090</v>
          </cell>
        </row>
        <row r="72">
          <cell r="O72">
            <v>454</v>
          </cell>
        </row>
        <row r="75">
          <cell r="O75">
            <v>1569</v>
          </cell>
        </row>
        <row r="76">
          <cell r="O76">
            <v>684</v>
          </cell>
        </row>
        <row r="80">
          <cell r="O80">
            <v>21949</v>
          </cell>
        </row>
        <row r="87">
          <cell r="O87">
            <v>7847</v>
          </cell>
        </row>
        <row r="110">
          <cell r="O110">
            <v>0</v>
          </cell>
        </row>
        <row r="111">
          <cell r="O111">
            <v>385</v>
          </cell>
        </row>
        <row r="112">
          <cell r="O112">
            <v>0</v>
          </cell>
        </row>
        <row r="115">
          <cell r="O115">
            <v>0</v>
          </cell>
        </row>
        <row r="123">
          <cell r="O123">
            <v>0</v>
          </cell>
        </row>
        <row r="124">
          <cell r="O124">
            <v>136</v>
          </cell>
        </row>
        <row r="126">
          <cell r="O126">
            <v>2280</v>
          </cell>
        </row>
        <row r="150">
          <cell r="O150">
            <v>1915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1">
          <cell r="O161">
            <v>12563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</sheetNames>
    <sheetDataSet>
      <sheetData sheetId="11">
        <row r="29">
          <cell r="N29">
            <v>3271941</v>
          </cell>
          <cell r="AI29">
            <v>1966634</v>
          </cell>
          <cell r="BD29">
            <v>2193291</v>
          </cell>
          <cell r="BY29">
            <v>4207403</v>
          </cell>
          <cell r="CT29">
            <v>125958</v>
          </cell>
          <cell r="FE29">
            <v>11765227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ena.es/" TargetMode="External" /><Relationship Id="rId2" Type="http://schemas.openxmlformats.org/officeDocument/2006/relationships/hyperlink" Target="http://www.aena.es/" TargetMode="External" /><Relationship Id="rId3" Type="http://schemas.openxmlformats.org/officeDocument/2006/relationships/hyperlink" Target="http://www.aena.es/" TargetMode="External" /><Relationship Id="rId4" Type="http://schemas.openxmlformats.org/officeDocument/2006/relationships/hyperlink" Target="http://www.aena.es/" TargetMode="External" /><Relationship Id="rId5" Type="http://schemas.openxmlformats.org/officeDocument/2006/relationships/hyperlink" Target="http://www.aena.es/" TargetMode="External" /><Relationship Id="rId6" Type="http://schemas.openxmlformats.org/officeDocument/2006/relationships/hyperlink" Target="http://www.aena.es/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/>
  <dimension ref="A2:DW40"/>
  <sheetViews>
    <sheetView showGridLines="0" tabSelected="1" zoomScale="75" zoomScaleNormal="75" workbookViewId="0" topLeftCell="A1">
      <selection activeCell="I50" sqref="I50"/>
    </sheetView>
  </sheetViews>
  <sheetFormatPr defaultColWidth="11.421875" defaultRowHeight="12.75"/>
  <cols>
    <col min="1" max="1" width="23.8515625" style="22" customWidth="1"/>
    <col min="2" max="2" width="0.9921875" style="22" customWidth="1"/>
    <col min="3" max="3" width="13.140625" style="22" bestFit="1" customWidth="1"/>
    <col min="4" max="4" width="1.7109375" style="56" customWidth="1"/>
    <col min="5" max="5" width="13.140625" style="22" bestFit="1" customWidth="1"/>
    <col min="6" max="6" width="1.7109375" style="56" customWidth="1"/>
    <col min="7" max="7" width="14.421875" style="22" bestFit="1" customWidth="1"/>
    <col min="8" max="8" width="1.7109375" style="56" customWidth="1"/>
    <col min="9" max="9" width="14.7109375" style="22" bestFit="1" customWidth="1"/>
    <col min="10" max="10" width="1.7109375" style="22" customWidth="1"/>
    <col min="11" max="11" width="0.85546875" style="22" customWidth="1"/>
    <col min="12" max="12" width="1.7109375" style="22" customWidth="1"/>
    <col min="13" max="13" width="23.7109375" style="22" customWidth="1"/>
    <col min="14" max="14" width="1.7109375" style="22" customWidth="1"/>
    <col min="15" max="15" width="15.8515625" style="22" bestFit="1" customWidth="1"/>
    <col min="16" max="16" width="1.7109375" style="56" customWidth="1"/>
    <col min="17" max="17" width="15.57421875" style="22" bestFit="1" customWidth="1"/>
    <col min="18" max="18" width="1.7109375" style="56" customWidth="1"/>
    <col min="19" max="19" width="17.00390625" style="22" bestFit="1" customWidth="1"/>
    <col min="20" max="20" width="1.7109375" style="56" customWidth="1"/>
    <col min="21" max="21" width="13.00390625" style="22" bestFit="1" customWidth="1"/>
    <col min="22" max="22" width="1.7109375" style="22" customWidth="1"/>
    <col min="23" max="23" width="23.8515625" style="22" customWidth="1"/>
    <col min="24" max="24" width="0.9921875" style="22" customWidth="1"/>
    <col min="25" max="25" width="12.7109375" style="22" bestFit="1" customWidth="1"/>
    <col min="26" max="26" width="0.9921875" style="56" customWidth="1"/>
    <col min="27" max="27" width="12.140625" style="22" bestFit="1" customWidth="1"/>
    <col min="28" max="28" width="0.9921875" style="56" customWidth="1"/>
    <col min="29" max="29" width="10.28125" style="22" customWidth="1"/>
    <col min="30" max="30" width="0.9921875" style="56" customWidth="1"/>
    <col min="31" max="31" width="12.28125" style="22" bestFit="1" customWidth="1"/>
    <col min="32" max="32" width="1.7109375" style="22" customWidth="1"/>
    <col min="33" max="33" width="0.85546875" style="22" customWidth="1"/>
    <col min="34" max="34" width="1.7109375" style="22" customWidth="1"/>
    <col min="35" max="35" width="23.8515625" style="22" customWidth="1"/>
    <col min="36" max="36" width="0.9921875" style="56" customWidth="1"/>
    <col min="37" max="37" width="13.00390625" style="22" bestFit="1" customWidth="1"/>
    <col min="38" max="38" width="0.9921875" style="56" customWidth="1"/>
    <col min="39" max="39" width="13.00390625" style="22" bestFit="1" customWidth="1"/>
    <col min="40" max="40" width="0.9921875" style="56" customWidth="1"/>
    <col min="41" max="41" width="10.28125" style="22" customWidth="1"/>
    <col min="42" max="42" width="0.9921875" style="22" customWidth="1"/>
    <col min="43" max="43" width="12.28125" style="22" bestFit="1" customWidth="1"/>
    <col min="44" max="44" width="23.8515625" style="22" customWidth="1"/>
    <col min="45" max="45" width="0.9921875" style="22" customWidth="1"/>
    <col min="46" max="46" width="12.57421875" style="22" bestFit="1" customWidth="1"/>
    <col min="47" max="47" width="0.9921875" style="56" customWidth="1"/>
    <col min="48" max="48" width="12.00390625" style="22" bestFit="1" customWidth="1"/>
    <col min="49" max="49" width="0.9921875" style="56" customWidth="1"/>
    <col min="50" max="50" width="12.28125" style="22" bestFit="1" customWidth="1"/>
    <col min="51" max="51" width="0.9921875" style="56" customWidth="1"/>
    <col min="52" max="52" width="12.28125" style="22" bestFit="1" customWidth="1"/>
    <col min="53" max="53" width="1.7109375" style="22" customWidth="1"/>
    <col min="54" max="54" width="0.85546875" style="22" customWidth="1"/>
    <col min="55" max="55" width="1.7109375" style="22" customWidth="1"/>
    <col min="56" max="56" width="23.8515625" style="22" customWidth="1"/>
    <col min="57" max="57" width="0.9921875" style="22" customWidth="1"/>
    <col min="58" max="58" width="12.57421875" style="22" bestFit="1" customWidth="1"/>
    <col min="59" max="59" width="0.9921875" style="56" customWidth="1"/>
    <col min="60" max="60" width="12.57421875" style="22" bestFit="1" customWidth="1"/>
    <col min="61" max="61" width="0.9921875" style="56" customWidth="1"/>
    <col min="62" max="62" width="11.57421875" style="22" bestFit="1" customWidth="1"/>
    <col min="63" max="63" width="0.9921875" style="56" customWidth="1"/>
    <col min="64" max="64" width="12.28125" style="22" bestFit="1" customWidth="1"/>
    <col min="65" max="65" width="23.7109375" style="22" customWidth="1"/>
    <col min="66" max="66" width="0.85546875" style="22" customWidth="1"/>
    <col min="67" max="67" width="13.00390625" style="22" bestFit="1" customWidth="1"/>
    <col min="68" max="68" width="0.9921875" style="56" customWidth="1"/>
    <col min="69" max="69" width="12.57421875" style="22" bestFit="1" customWidth="1"/>
    <col min="70" max="70" width="0.9921875" style="56" customWidth="1"/>
    <col min="71" max="71" width="15.57421875" style="22" bestFit="1" customWidth="1"/>
    <col min="72" max="72" width="0.9921875" style="56" customWidth="1"/>
    <col min="73" max="73" width="13.28125" style="22" bestFit="1" customWidth="1"/>
    <col min="74" max="74" width="1.7109375" style="22" customWidth="1"/>
    <col min="75" max="75" width="0.85546875" style="22" customWidth="1"/>
    <col min="76" max="76" width="1.7109375" style="22" customWidth="1"/>
    <col min="77" max="77" width="23.7109375" style="22" customWidth="1"/>
    <col min="78" max="78" width="0.9921875" style="22" customWidth="1"/>
    <col min="79" max="79" width="13.00390625" style="22" bestFit="1" customWidth="1"/>
    <col min="80" max="80" width="0.9921875" style="56" customWidth="1"/>
    <col min="81" max="81" width="13.00390625" style="22" bestFit="1" customWidth="1"/>
    <col min="82" max="82" width="0.9921875" style="56" customWidth="1"/>
    <col min="83" max="83" width="12.57421875" style="22" bestFit="1" customWidth="1"/>
    <col min="84" max="84" width="0.9921875" style="56" customWidth="1"/>
    <col min="85" max="85" width="12.28125" style="22" customWidth="1"/>
    <col min="86" max="86" width="23.8515625" style="22" customWidth="1"/>
    <col min="87" max="87" width="0.9921875" style="22" customWidth="1"/>
    <col min="88" max="88" width="13.00390625" style="22" bestFit="1" customWidth="1"/>
    <col min="89" max="89" width="0.9921875" style="56" customWidth="1"/>
    <col min="90" max="90" width="13.00390625" style="22" bestFit="1" customWidth="1"/>
    <col min="91" max="91" width="0.9921875" style="56" customWidth="1"/>
    <col min="92" max="92" width="12.28125" style="22" bestFit="1" customWidth="1"/>
    <col min="93" max="93" width="0.9921875" style="56" customWidth="1"/>
    <col min="94" max="94" width="12.28125" style="22" bestFit="1" customWidth="1"/>
    <col min="95" max="95" width="1.7109375" style="22" customWidth="1"/>
    <col min="96" max="96" width="0.85546875" style="22" customWidth="1"/>
    <col min="97" max="97" width="1.7109375" style="1" customWidth="1"/>
    <col min="98" max="98" width="23.8515625" style="22" customWidth="1"/>
    <col min="99" max="99" width="0.9921875" style="22" customWidth="1"/>
    <col min="100" max="100" width="13.00390625" style="22" bestFit="1" customWidth="1"/>
    <col min="101" max="101" width="0.9921875" style="56" customWidth="1"/>
    <col min="102" max="102" width="13.00390625" style="22" bestFit="1" customWidth="1"/>
    <col min="103" max="103" width="0.9921875" style="56" customWidth="1"/>
    <col min="104" max="104" width="12.28125" style="22" bestFit="1" customWidth="1"/>
    <col min="105" max="105" width="0.9921875" style="56" customWidth="1"/>
    <col min="106" max="106" width="12.28125" style="22" bestFit="1" customWidth="1"/>
    <col min="107" max="107" width="23.8515625" style="22" customWidth="1"/>
    <col min="108" max="108" width="0.9921875" style="22" customWidth="1"/>
    <col min="109" max="109" width="10.28125" style="22" customWidth="1"/>
    <col min="110" max="110" width="0.9921875" style="56" customWidth="1"/>
    <col min="111" max="111" width="10.28125" style="22" customWidth="1"/>
    <col min="112" max="112" width="0.9921875" style="56" customWidth="1"/>
    <col min="113" max="113" width="15.57421875" style="22" bestFit="1" customWidth="1"/>
    <col min="114" max="114" width="0.9921875" style="56" customWidth="1"/>
    <col min="115" max="115" width="16.57421875" style="22" bestFit="1" customWidth="1"/>
    <col min="116" max="116" width="3.28125" style="22" customWidth="1"/>
    <col min="117" max="117" width="0.85546875" style="22" customWidth="1"/>
    <col min="118" max="118" width="3.28125" style="22" customWidth="1"/>
    <col min="119" max="119" width="23.8515625" style="22" customWidth="1"/>
    <col min="120" max="120" width="0.9921875" style="22" customWidth="1"/>
    <col min="121" max="121" width="11.28125" style="22" bestFit="1" customWidth="1"/>
    <col min="122" max="122" width="0.9921875" style="56" customWidth="1"/>
    <col min="123" max="123" width="10.28125" style="22" customWidth="1"/>
    <col min="124" max="124" width="0.9921875" style="56" customWidth="1"/>
    <col min="125" max="125" width="15.57421875" style="22" bestFit="1" customWidth="1"/>
    <col min="126" max="126" width="0.9921875" style="56" customWidth="1"/>
    <col min="127" max="127" width="12.28125" style="22" bestFit="1" customWidth="1"/>
    <col min="128" max="16384" width="12.28125" style="22" customWidth="1"/>
  </cols>
  <sheetData>
    <row r="1" ht="12.75"/>
    <row r="2" spans="4:126" s="1" customFormat="1" ht="12.75">
      <c r="D2" s="2"/>
      <c r="F2" s="2"/>
      <c r="H2" s="2"/>
      <c r="P2" s="2"/>
      <c r="R2" s="2"/>
      <c r="T2" s="2"/>
      <c r="Z2" s="2"/>
      <c r="AB2" s="2"/>
      <c r="AD2" s="2"/>
      <c r="AJ2" s="2"/>
      <c r="AL2" s="2"/>
      <c r="AN2" s="2"/>
      <c r="AU2" s="2"/>
      <c r="AW2" s="2"/>
      <c r="AY2" s="2"/>
      <c r="BG2" s="2"/>
      <c r="BI2" s="2"/>
      <c r="BK2" s="2"/>
      <c r="BP2" s="2"/>
      <c r="BR2" s="2"/>
      <c r="BT2" s="2"/>
      <c r="CB2" s="2"/>
      <c r="CD2" s="2"/>
      <c r="CF2" s="2"/>
      <c r="CK2" s="2"/>
      <c r="CM2" s="2"/>
      <c r="CO2" s="2"/>
      <c r="CW2" s="2"/>
      <c r="CY2" s="2"/>
      <c r="DA2" s="2"/>
      <c r="DF2" s="2"/>
      <c r="DH2" s="2"/>
      <c r="DJ2" s="2"/>
      <c r="DR2" s="2"/>
      <c r="DT2" s="2"/>
      <c r="DV2" s="2"/>
    </row>
    <row r="3" spans="4:126" s="1" customFormat="1" ht="12.75">
      <c r="D3" s="2"/>
      <c r="F3" s="2"/>
      <c r="H3" s="2"/>
      <c r="P3" s="2"/>
      <c r="R3" s="2"/>
      <c r="T3" s="2"/>
      <c r="Z3" s="2"/>
      <c r="AB3" s="2"/>
      <c r="AD3" s="2"/>
      <c r="AJ3" s="2"/>
      <c r="AL3" s="2"/>
      <c r="AN3" s="2"/>
      <c r="AU3" s="2"/>
      <c r="AW3" s="2"/>
      <c r="AY3" s="2"/>
      <c r="BG3" s="2"/>
      <c r="BI3" s="2"/>
      <c r="BK3" s="2"/>
      <c r="BP3" s="2"/>
      <c r="BR3" s="2"/>
      <c r="BT3" s="2"/>
      <c r="CB3" s="2"/>
      <c r="CD3" s="2"/>
      <c r="CF3" s="2"/>
      <c r="CK3" s="2"/>
      <c r="CM3" s="2"/>
      <c r="CO3" s="2"/>
      <c r="CW3" s="2"/>
      <c r="CY3" s="2"/>
      <c r="DA3" s="2"/>
      <c r="DF3" s="2"/>
      <c r="DH3" s="2"/>
      <c r="DJ3" s="2"/>
      <c r="DR3" s="2"/>
      <c r="DT3" s="2"/>
      <c r="DV3" s="2"/>
    </row>
    <row r="4" spans="1:127" ht="18" customHeight="1">
      <c r="A4" s="3" t="str">
        <f>('[1]Ene'!$A$4)</f>
        <v>Llegada de pasajeros internacionales</v>
      </c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4"/>
      <c r="O4" s="4"/>
      <c r="P4" s="5"/>
      <c r="Q4" s="4"/>
      <c r="R4" s="5"/>
      <c r="S4" s="4"/>
      <c r="T4" s="5"/>
      <c r="U4" s="4"/>
      <c r="V4" s="4"/>
      <c r="W4" s="6" t="str">
        <f>($A$4)</f>
        <v>Llegada de pasajeros internacionales</v>
      </c>
      <c r="X4" s="6"/>
      <c r="Y4" s="6"/>
      <c r="Z4" s="6"/>
      <c r="AA4" s="6"/>
      <c r="AB4" s="6"/>
      <c r="AC4" s="6"/>
      <c r="AD4" s="6"/>
      <c r="AE4" s="6"/>
      <c r="AF4" s="7"/>
      <c r="AG4" s="7"/>
      <c r="AH4" s="7"/>
      <c r="AI4" s="8"/>
      <c r="AJ4" s="8"/>
      <c r="AK4" s="8"/>
      <c r="AL4" s="8"/>
      <c r="AM4" s="8"/>
      <c r="AN4" s="8"/>
      <c r="AO4" s="8"/>
      <c r="AP4" s="8"/>
      <c r="AQ4" s="8"/>
      <c r="AR4" s="9" t="str">
        <f>($A$4)</f>
        <v>Llegada de pasajeros internacionales</v>
      </c>
      <c r="AS4" s="9"/>
      <c r="AT4" s="9"/>
      <c r="AU4" s="9"/>
      <c r="AV4" s="9"/>
      <c r="AW4" s="9"/>
      <c r="AX4" s="9"/>
      <c r="AY4" s="9"/>
      <c r="AZ4" s="9"/>
      <c r="BA4" s="10"/>
      <c r="BB4" s="10"/>
      <c r="BC4" s="10"/>
      <c r="BD4" s="11"/>
      <c r="BE4" s="11"/>
      <c r="BF4" s="11"/>
      <c r="BG4" s="11"/>
      <c r="BH4" s="11"/>
      <c r="BI4" s="11"/>
      <c r="BJ4" s="11"/>
      <c r="BK4" s="11"/>
      <c r="BL4" s="11"/>
      <c r="BM4" s="12" t="str">
        <f>($A$4)</f>
        <v>Llegada de pasajeros internacionales</v>
      </c>
      <c r="BN4" s="12"/>
      <c r="BO4" s="12"/>
      <c r="BP4" s="12"/>
      <c r="BQ4" s="12"/>
      <c r="BR4" s="12"/>
      <c r="BS4" s="12"/>
      <c r="BT4" s="12"/>
      <c r="BU4" s="12"/>
      <c r="BV4" s="13"/>
      <c r="BW4" s="13"/>
      <c r="BX4" s="13"/>
      <c r="BY4" s="14"/>
      <c r="BZ4" s="14"/>
      <c r="CA4" s="14"/>
      <c r="CB4" s="15"/>
      <c r="CC4" s="14"/>
      <c r="CD4" s="15"/>
      <c r="CE4" s="14"/>
      <c r="CF4" s="15"/>
      <c r="CG4" s="14"/>
      <c r="CH4" s="16" t="str">
        <f>($A$4)</f>
        <v>Llegada de pasajeros internacionales</v>
      </c>
      <c r="CI4" s="16"/>
      <c r="CJ4" s="16"/>
      <c r="CK4" s="16"/>
      <c r="CL4" s="16"/>
      <c r="CM4" s="16"/>
      <c r="CN4" s="16"/>
      <c r="CO4" s="16"/>
      <c r="CP4" s="16"/>
      <c r="CQ4" s="17"/>
      <c r="CR4" s="17"/>
      <c r="CS4" s="17"/>
      <c r="CT4" s="18"/>
      <c r="CU4" s="18"/>
      <c r="CV4" s="18"/>
      <c r="CW4" s="18"/>
      <c r="CX4" s="18"/>
      <c r="CY4" s="18"/>
      <c r="CZ4" s="18"/>
      <c r="DA4" s="18"/>
      <c r="DB4" s="18"/>
      <c r="DC4" s="19" t="str">
        <f>($A$4)</f>
        <v>Llegada de pasajeros internacionales</v>
      </c>
      <c r="DD4" s="19"/>
      <c r="DE4" s="19"/>
      <c r="DF4" s="19"/>
      <c r="DG4" s="19"/>
      <c r="DH4" s="19"/>
      <c r="DI4" s="19"/>
      <c r="DJ4" s="19"/>
      <c r="DK4" s="19"/>
      <c r="DL4" s="20"/>
      <c r="DM4" s="20"/>
      <c r="DN4" s="20"/>
      <c r="DO4" s="20"/>
      <c r="DP4" s="20"/>
      <c r="DQ4" s="20"/>
      <c r="DR4" s="21"/>
      <c r="DS4" s="20"/>
      <c r="DT4" s="21"/>
      <c r="DU4" s="20"/>
      <c r="DV4" s="21"/>
      <c r="DW4" s="20"/>
    </row>
    <row r="5" spans="1:127" ht="30.75" customHeight="1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4"/>
      <c r="K5" s="24"/>
      <c r="L5" s="24"/>
      <c r="M5" s="24"/>
      <c r="N5" s="24"/>
      <c r="O5" s="24"/>
      <c r="P5" s="25"/>
      <c r="Q5" s="24"/>
      <c r="R5" s="25"/>
      <c r="S5" s="24"/>
      <c r="T5" s="25"/>
      <c r="U5" s="24"/>
      <c r="V5" s="24"/>
      <c r="W5" s="26" t="s">
        <v>1</v>
      </c>
      <c r="X5" s="26"/>
      <c r="Y5" s="26"/>
      <c r="Z5" s="26"/>
      <c r="AA5" s="26"/>
      <c r="AB5" s="26"/>
      <c r="AC5" s="26"/>
      <c r="AD5" s="26"/>
      <c r="AE5" s="26"/>
      <c r="AF5" s="7"/>
      <c r="AG5" s="7"/>
      <c r="AH5" s="7"/>
      <c r="AI5" s="27"/>
      <c r="AJ5" s="27"/>
      <c r="AK5" s="27"/>
      <c r="AL5" s="27"/>
      <c r="AM5" s="27"/>
      <c r="AN5" s="27"/>
      <c r="AO5" s="27"/>
      <c r="AP5" s="27"/>
      <c r="AQ5" s="27"/>
      <c r="AR5" s="28" t="s">
        <v>2</v>
      </c>
      <c r="AS5" s="28"/>
      <c r="AT5" s="28"/>
      <c r="AU5" s="28"/>
      <c r="AV5" s="28"/>
      <c r="AW5" s="28"/>
      <c r="AX5" s="28"/>
      <c r="AY5" s="28"/>
      <c r="AZ5" s="28"/>
      <c r="BA5" s="10"/>
      <c r="BB5" s="10"/>
      <c r="BC5" s="10"/>
      <c r="BD5" s="29"/>
      <c r="BE5" s="29"/>
      <c r="BF5" s="29"/>
      <c r="BG5" s="29"/>
      <c r="BH5" s="29"/>
      <c r="BI5" s="29"/>
      <c r="BJ5" s="29"/>
      <c r="BK5" s="29"/>
      <c r="BL5" s="29"/>
      <c r="BM5" s="30" t="s">
        <v>3</v>
      </c>
      <c r="BN5" s="30"/>
      <c r="BO5" s="30"/>
      <c r="BP5" s="30"/>
      <c r="BQ5" s="30"/>
      <c r="BR5" s="30"/>
      <c r="BS5" s="30"/>
      <c r="BT5" s="30"/>
      <c r="BU5" s="30"/>
      <c r="BV5" s="13"/>
      <c r="BW5" s="13"/>
      <c r="BX5" s="13"/>
      <c r="BY5" s="14"/>
      <c r="BZ5" s="14"/>
      <c r="CA5" s="14"/>
      <c r="CB5" s="15"/>
      <c r="CC5" s="14"/>
      <c r="CD5" s="15"/>
      <c r="CE5" s="14"/>
      <c r="CF5" s="15"/>
      <c r="CG5" s="14"/>
      <c r="CH5" s="31" t="s">
        <v>4</v>
      </c>
      <c r="CI5" s="31"/>
      <c r="CJ5" s="31"/>
      <c r="CK5" s="31"/>
      <c r="CL5" s="31"/>
      <c r="CM5" s="31"/>
      <c r="CN5" s="31"/>
      <c r="CO5" s="31"/>
      <c r="CP5" s="31"/>
      <c r="CQ5" s="17"/>
      <c r="CR5" s="17"/>
      <c r="CS5" s="17"/>
      <c r="CT5" s="32"/>
      <c r="CU5" s="32"/>
      <c r="CV5" s="32"/>
      <c r="CW5" s="32"/>
      <c r="CX5" s="32"/>
      <c r="CY5" s="32"/>
      <c r="CZ5" s="32"/>
      <c r="DA5" s="32"/>
      <c r="DB5" s="32"/>
      <c r="DC5" s="33" t="s">
        <v>5</v>
      </c>
      <c r="DD5" s="33"/>
      <c r="DE5" s="33"/>
      <c r="DF5" s="33"/>
      <c r="DG5" s="33"/>
      <c r="DH5" s="33"/>
      <c r="DI5" s="33"/>
      <c r="DJ5" s="33"/>
      <c r="DK5" s="33"/>
      <c r="DL5" s="34"/>
      <c r="DM5" s="34"/>
      <c r="DN5" s="34"/>
      <c r="DO5" s="34"/>
      <c r="DP5" s="34"/>
      <c r="DQ5" s="34"/>
      <c r="DR5" s="35"/>
      <c r="DS5" s="34"/>
      <c r="DT5" s="35"/>
      <c r="DU5" s="34"/>
      <c r="DV5" s="35"/>
      <c r="DW5" s="34"/>
    </row>
    <row r="6" spans="1:127" s="50" customFormat="1" ht="15" customHeight="1">
      <c r="A6" s="36" t="str">
        <f>CONCATENATE("Mes de ",'[2]Parametros'!O7)</f>
        <v>Mes de DICIEMBRE</v>
      </c>
      <c r="B6" s="37"/>
      <c r="C6" s="38"/>
      <c r="D6" s="39"/>
      <c r="E6" s="40"/>
      <c r="F6" s="37"/>
      <c r="G6" s="37"/>
      <c r="H6" s="37"/>
      <c r="I6" s="37"/>
      <c r="J6" s="37"/>
      <c r="K6" s="37"/>
      <c r="L6" s="37"/>
      <c r="M6" s="41" t="str">
        <f>CONCATENATE("Acumulado ",'[2]Parametros'!D7," - ",'[2]Parametros'!O7)</f>
        <v>Acumulado ENERO - DICIEMBRE</v>
      </c>
      <c r="N6" s="42"/>
      <c r="O6" s="42"/>
      <c r="P6" s="42"/>
      <c r="Q6" s="42"/>
      <c r="R6" s="42"/>
      <c r="S6" s="42"/>
      <c r="T6" s="42"/>
      <c r="U6" s="42"/>
      <c r="V6" s="43"/>
      <c r="W6" s="36" t="str">
        <f>(A6)</f>
        <v>Mes de DICIEMBRE</v>
      </c>
      <c r="X6" s="37"/>
      <c r="Y6" s="38"/>
      <c r="Z6" s="39"/>
      <c r="AA6" s="40"/>
      <c r="AB6" s="37"/>
      <c r="AC6" s="37"/>
      <c r="AD6" s="37"/>
      <c r="AE6" s="37"/>
      <c r="AF6" s="37"/>
      <c r="AG6" s="37"/>
      <c r="AH6" s="37"/>
      <c r="AI6" s="41" t="str">
        <f>(M6)</f>
        <v>Acumulado ENERO - DICIEMBRE</v>
      </c>
      <c r="AJ6" s="44"/>
      <c r="AK6" s="44"/>
      <c r="AL6" s="44"/>
      <c r="AM6" s="44"/>
      <c r="AN6" s="44"/>
      <c r="AO6" s="44"/>
      <c r="AP6" s="44"/>
      <c r="AQ6" s="44"/>
      <c r="AR6" s="36" t="str">
        <f>(A6)</f>
        <v>Mes de DICIEMBRE</v>
      </c>
      <c r="AS6" s="37"/>
      <c r="AT6" s="38"/>
      <c r="AU6" s="39"/>
      <c r="AV6" s="40"/>
      <c r="AW6" s="37"/>
      <c r="AX6" s="37"/>
      <c r="AY6" s="37"/>
      <c r="AZ6" s="37"/>
      <c r="BA6" s="37"/>
      <c r="BB6" s="37"/>
      <c r="BC6" s="37"/>
      <c r="BD6" s="41" t="str">
        <f>(M6)</f>
        <v>Acumulado ENERO - DICIEMBRE</v>
      </c>
      <c r="BE6" s="44"/>
      <c r="BF6" s="44"/>
      <c r="BG6" s="44"/>
      <c r="BH6" s="44"/>
      <c r="BI6" s="44"/>
      <c r="BJ6" s="44"/>
      <c r="BK6" s="44"/>
      <c r="BL6" s="44"/>
      <c r="BM6" s="45" t="str">
        <f>(A6)</f>
        <v>Mes de DICIEMBRE</v>
      </c>
      <c r="BN6" s="37"/>
      <c r="BO6" s="38"/>
      <c r="BP6" s="39"/>
      <c r="BQ6" s="37"/>
      <c r="BR6" s="37"/>
      <c r="BS6" s="37"/>
      <c r="BT6" s="37"/>
      <c r="BU6" s="37"/>
      <c r="BV6" s="37"/>
      <c r="BW6" s="37"/>
      <c r="BX6" s="37"/>
      <c r="BY6" s="41" t="str">
        <f>(M6)</f>
        <v>Acumulado ENERO - DICIEMBRE</v>
      </c>
      <c r="BZ6" s="46"/>
      <c r="CA6" s="46"/>
      <c r="CB6" s="47"/>
      <c r="CC6" s="47"/>
      <c r="CD6" s="48"/>
      <c r="CE6" s="48"/>
      <c r="CF6" s="37"/>
      <c r="CG6" s="37"/>
      <c r="CH6" s="36" t="str">
        <f>(A6)</f>
        <v>Mes de DICIEMBRE</v>
      </c>
      <c r="CI6" s="37"/>
      <c r="CJ6" s="38"/>
      <c r="CK6" s="39"/>
      <c r="CL6" s="40"/>
      <c r="CM6" s="37"/>
      <c r="CN6" s="37"/>
      <c r="CO6" s="37"/>
      <c r="CP6" s="37"/>
      <c r="CQ6" s="37"/>
      <c r="CR6" s="37"/>
      <c r="CS6" s="49"/>
      <c r="CT6" s="41" t="str">
        <f>(M6)</f>
        <v>Acumulado ENERO - DICIEMBRE</v>
      </c>
      <c r="CU6" s="44"/>
      <c r="CV6" s="44"/>
      <c r="CW6" s="44"/>
      <c r="CX6" s="44"/>
      <c r="CY6" s="44"/>
      <c r="CZ6" s="44"/>
      <c r="DA6" s="44"/>
      <c r="DB6" s="44"/>
      <c r="DC6" s="36" t="str">
        <f>(A6)</f>
        <v>Mes de DICIEMBRE</v>
      </c>
      <c r="DD6" s="37"/>
      <c r="DE6" s="38"/>
      <c r="DF6" s="39"/>
      <c r="DG6" s="40"/>
      <c r="DH6" s="37"/>
      <c r="DI6" s="37"/>
      <c r="DJ6" s="37"/>
      <c r="DK6" s="37"/>
      <c r="DL6" s="37"/>
      <c r="DM6" s="37"/>
      <c r="DN6" s="37"/>
      <c r="DO6" s="41" t="str">
        <f>(M6)</f>
        <v>Acumulado ENERO - DICIEMBRE</v>
      </c>
      <c r="DP6" s="44"/>
      <c r="DQ6" s="44"/>
      <c r="DR6" s="44"/>
      <c r="DS6" s="44"/>
      <c r="DT6" s="44"/>
      <c r="DU6" s="44"/>
      <c r="DV6" s="44"/>
      <c r="DW6" s="44"/>
    </row>
    <row r="7" spans="1:127" s="56" customFormat="1" ht="15.75" customHeight="1">
      <c r="A7" s="51"/>
      <c r="B7" s="52"/>
      <c r="C7" s="53">
        <f>('[2]Parametros'!$D$4)</f>
        <v>2015</v>
      </c>
      <c r="D7" s="40"/>
      <c r="E7" s="53">
        <f>('[2]Parametros'!$C$4)</f>
        <v>2016</v>
      </c>
      <c r="F7" s="40"/>
      <c r="G7" s="53" t="str">
        <f>($BS$7)</f>
        <v>Diferencia</v>
      </c>
      <c r="H7" s="40"/>
      <c r="I7" s="53" t="str">
        <f>($BU$7)</f>
        <v>Porcentaje</v>
      </c>
      <c r="J7" s="37"/>
      <c r="K7" s="54"/>
      <c r="L7" s="37"/>
      <c r="M7" s="51"/>
      <c r="N7" s="52"/>
      <c r="O7" s="53">
        <f>(C7)</f>
        <v>2015</v>
      </c>
      <c r="P7" s="40"/>
      <c r="Q7" s="53">
        <f>(E7)</f>
        <v>2016</v>
      </c>
      <c r="R7" s="40"/>
      <c r="S7" s="53" t="str">
        <f>($BS$7)</f>
        <v>Diferencia</v>
      </c>
      <c r="T7" s="40"/>
      <c r="U7" s="53" t="str">
        <f>($BU$7)</f>
        <v>Porcentaje</v>
      </c>
      <c r="V7" s="55"/>
      <c r="W7" s="51"/>
      <c r="X7" s="52"/>
      <c r="Y7" s="53">
        <f>(C7)</f>
        <v>2015</v>
      </c>
      <c r="Z7" s="40"/>
      <c r="AA7" s="53">
        <f>(E7)</f>
        <v>2016</v>
      </c>
      <c r="AB7" s="40"/>
      <c r="AC7" s="53" t="str">
        <f>($BS$7)</f>
        <v>Diferencia</v>
      </c>
      <c r="AD7" s="40"/>
      <c r="AE7" s="53" t="str">
        <f>($BU$7)</f>
        <v>Porcentaje</v>
      </c>
      <c r="AF7" s="37"/>
      <c r="AG7" s="54"/>
      <c r="AH7" s="37"/>
      <c r="AI7" s="51"/>
      <c r="AJ7" s="37"/>
      <c r="AK7" s="53">
        <f>(C7)</f>
        <v>2015</v>
      </c>
      <c r="AL7" s="40"/>
      <c r="AM7" s="53">
        <f>(E7)</f>
        <v>2016</v>
      </c>
      <c r="AN7" s="40"/>
      <c r="AO7" s="53" t="str">
        <f>($BS$7)</f>
        <v>Diferencia</v>
      </c>
      <c r="AP7" s="53"/>
      <c r="AQ7" s="53" t="str">
        <f>($BU$7)</f>
        <v>Porcentaje</v>
      </c>
      <c r="AR7" s="51"/>
      <c r="AS7" s="52"/>
      <c r="AT7" s="53">
        <f>(C7)</f>
        <v>2015</v>
      </c>
      <c r="AU7" s="40"/>
      <c r="AV7" s="53">
        <f>(E7)</f>
        <v>2016</v>
      </c>
      <c r="AW7" s="40"/>
      <c r="AX7" s="53" t="str">
        <f>($BS$7)</f>
        <v>Diferencia</v>
      </c>
      <c r="AY7" s="40"/>
      <c r="AZ7" s="53" t="str">
        <f>($BU$7)</f>
        <v>Porcentaje</v>
      </c>
      <c r="BA7" s="37"/>
      <c r="BB7" s="54"/>
      <c r="BC7" s="37"/>
      <c r="BD7" s="51"/>
      <c r="BE7" s="52"/>
      <c r="BF7" s="53">
        <f>(C7)</f>
        <v>2015</v>
      </c>
      <c r="BG7" s="40"/>
      <c r="BH7" s="53">
        <f>(E7)</f>
        <v>2016</v>
      </c>
      <c r="BI7" s="40"/>
      <c r="BJ7" s="53" t="str">
        <f>($BS$7)</f>
        <v>Diferencia</v>
      </c>
      <c r="BK7" s="40"/>
      <c r="BL7" s="53" t="str">
        <f>($BU$7)</f>
        <v>Porcentaje</v>
      </c>
      <c r="BM7" s="51"/>
      <c r="BN7" s="52"/>
      <c r="BO7" s="53">
        <f>(C7)</f>
        <v>2015</v>
      </c>
      <c r="BP7" s="40"/>
      <c r="BQ7" s="53">
        <f>(E7)</f>
        <v>2016</v>
      </c>
      <c r="BR7" s="40"/>
      <c r="BS7" s="53" t="s">
        <v>6</v>
      </c>
      <c r="BT7" s="40"/>
      <c r="BU7" s="53" t="s">
        <v>7</v>
      </c>
      <c r="BV7" s="40"/>
      <c r="BW7" s="54"/>
      <c r="BX7" s="37"/>
      <c r="BY7" s="51"/>
      <c r="BZ7" s="52"/>
      <c r="CA7" s="53">
        <f>(C7)</f>
        <v>2015</v>
      </c>
      <c r="CB7" s="40"/>
      <c r="CC7" s="53">
        <f>(E7)</f>
        <v>2016</v>
      </c>
      <c r="CD7" s="40"/>
      <c r="CE7" s="53" t="str">
        <f>($BS$7)</f>
        <v>Diferencia</v>
      </c>
      <c r="CF7" s="40"/>
      <c r="CG7" s="53" t="str">
        <f>($BU$7)</f>
        <v>Porcentaje</v>
      </c>
      <c r="CH7" s="51"/>
      <c r="CI7" s="52"/>
      <c r="CJ7" s="53">
        <f>C7</f>
        <v>2015</v>
      </c>
      <c r="CK7" s="40"/>
      <c r="CL7" s="53">
        <f>(E7)</f>
        <v>2016</v>
      </c>
      <c r="CM7" s="40"/>
      <c r="CN7" s="53" t="str">
        <f>($BS$7)</f>
        <v>Diferencia</v>
      </c>
      <c r="CO7" s="40"/>
      <c r="CP7" s="53" t="str">
        <f>($BU$7)</f>
        <v>Porcentaje</v>
      </c>
      <c r="CQ7" s="37"/>
      <c r="CR7" s="54"/>
      <c r="CS7" s="49"/>
      <c r="CT7" s="51"/>
      <c r="CU7" s="52"/>
      <c r="CV7" s="53">
        <f>(C7)</f>
        <v>2015</v>
      </c>
      <c r="CW7" s="40"/>
      <c r="CX7" s="53">
        <f>(E7)</f>
        <v>2016</v>
      </c>
      <c r="CY7" s="40"/>
      <c r="CZ7" s="53" t="str">
        <f>($BS$7)</f>
        <v>Diferencia</v>
      </c>
      <c r="DA7" s="40"/>
      <c r="DB7" s="53" t="str">
        <f>($BU$7)</f>
        <v>Porcentaje</v>
      </c>
      <c r="DC7" s="51"/>
      <c r="DD7" s="52"/>
      <c r="DE7" s="53">
        <f>(C7)</f>
        <v>2015</v>
      </c>
      <c r="DF7" s="40"/>
      <c r="DG7" s="53">
        <f>(E7)</f>
        <v>2016</v>
      </c>
      <c r="DH7" s="40"/>
      <c r="DI7" s="53" t="str">
        <f>($BS$7)</f>
        <v>Diferencia</v>
      </c>
      <c r="DJ7" s="40"/>
      <c r="DK7" s="53" t="str">
        <f>($BU$7)</f>
        <v>Porcentaje</v>
      </c>
      <c r="DL7" s="37"/>
      <c r="DM7" s="54"/>
      <c r="DN7" s="37"/>
      <c r="DO7" s="51"/>
      <c r="DP7" s="52"/>
      <c r="DQ7" s="53">
        <f>(C7)</f>
        <v>2015</v>
      </c>
      <c r="DR7" s="40"/>
      <c r="DS7" s="53">
        <f>(E7)</f>
        <v>2016</v>
      </c>
      <c r="DT7" s="40"/>
      <c r="DU7" s="53" t="str">
        <f>($BS$7)</f>
        <v>Diferencia</v>
      </c>
      <c r="DV7" s="40"/>
      <c r="DW7" s="53" t="str">
        <f>($BU$7)</f>
        <v>Porcentaje</v>
      </c>
    </row>
    <row r="8" spans="1:127" s="56" customFormat="1" ht="3.75" customHeight="1">
      <c r="A8" s="57"/>
      <c r="B8" s="37"/>
      <c r="C8" s="37"/>
      <c r="D8" s="37"/>
      <c r="E8" s="37"/>
      <c r="F8" s="37"/>
      <c r="G8" s="37"/>
      <c r="H8" s="37"/>
      <c r="I8" s="37"/>
      <c r="J8" s="37"/>
      <c r="K8" s="54"/>
      <c r="L8" s="37"/>
      <c r="M8" s="57"/>
      <c r="N8" s="37"/>
      <c r="O8" s="37"/>
      <c r="P8" s="37"/>
      <c r="Q8" s="37"/>
      <c r="R8" s="37"/>
      <c r="S8" s="37"/>
      <c r="T8" s="37"/>
      <c r="U8" s="37"/>
      <c r="W8" s="57"/>
      <c r="X8" s="37"/>
      <c r="Y8" s="37"/>
      <c r="Z8" s="37"/>
      <c r="AA8" s="37"/>
      <c r="AB8" s="37"/>
      <c r="AC8" s="37"/>
      <c r="AD8" s="37"/>
      <c r="AE8" s="37"/>
      <c r="AF8" s="37"/>
      <c r="AG8" s="54"/>
      <c r="AH8" s="37"/>
      <c r="AI8" s="57"/>
      <c r="AJ8" s="37"/>
      <c r="AK8" s="37"/>
      <c r="AL8" s="37"/>
      <c r="AM8" s="37"/>
      <c r="AN8" s="37"/>
      <c r="AO8" s="37"/>
      <c r="AP8" s="37"/>
      <c r="AQ8" s="37"/>
      <c r="AR8" s="57"/>
      <c r="AS8" s="37"/>
      <c r="AT8" s="37"/>
      <c r="AU8" s="37"/>
      <c r="AV8" s="37"/>
      <c r="AW8" s="37"/>
      <c r="AX8" s="37"/>
      <c r="AY8" s="37"/>
      <c r="AZ8" s="37"/>
      <c r="BA8" s="37"/>
      <c r="BB8" s="54"/>
      <c r="BC8" s="37"/>
      <c r="BD8" s="57"/>
      <c r="BE8" s="37"/>
      <c r="BF8" s="37"/>
      <c r="BG8" s="37"/>
      <c r="BH8" s="37"/>
      <c r="BI8" s="37"/>
      <c r="BJ8" s="37"/>
      <c r="BK8" s="37"/>
      <c r="BL8" s="37"/>
      <c r="BM8" s="57"/>
      <c r="BN8" s="37"/>
      <c r="BO8" s="37"/>
      <c r="BP8" s="37"/>
      <c r="BQ8" s="37"/>
      <c r="BR8" s="37"/>
      <c r="BS8" s="37"/>
      <c r="BT8" s="37"/>
      <c r="BU8" s="37"/>
      <c r="BV8" s="37"/>
      <c r="BW8" s="54"/>
      <c r="BX8" s="37"/>
      <c r="BY8" s="57"/>
      <c r="BZ8" s="37"/>
      <c r="CA8" s="37"/>
      <c r="CB8" s="37"/>
      <c r="CC8" s="37"/>
      <c r="CD8" s="37"/>
      <c r="CE8" s="37"/>
      <c r="CF8" s="37"/>
      <c r="CG8" s="37"/>
      <c r="CH8" s="57"/>
      <c r="CI8" s="37"/>
      <c r="CJ8" s="37"/>
      <c r="CK8" s="37"/>
      <c r="CL8" s="37"/>
      <c r="CM8" s="37"/>
      <c r="CN8" s="37"/>
      <c r="CO8" s="37"/>
      <c r="CP8" s="37"/>
      <c r="CQ8" s="37"/>
      <c r="CR8" s="54"/>
      <c r="CS8" s="49"/>
      <c r="CT8" s="57"/>
      <c r="CU8" s="37"/>
      <c r="CV8" s="37"/>
      <c r="CW8" s="37"/>
      <c r="CX8" s="37"/>
      <c r="CY8" s="37"/>
      <c r="CZ8" s="37"/>
      <c r="DA8" s="37"/>
      <c r="DB8" s="37"/>
      <c r="DC8" s="57"/>
      <c r="DD8" s="37"/>
      <c r="DE8" s="37"/>
      <c r="DF8" s="37"/>
      <c r="DG8" s="37"/>
      <c r="DH8" s="37"/>
      <c r="DI8" s="37"/>
      <c r="DJ8" s="37"/>
      <c r="DK8" s="37"/>
      <c r="DL8" s="37"/>
      <c r="DM8" s="54"/>
      <c r="DN8" s="37"/>
      <c r="DO8" s="57"/>
      <c r="DP8" s="37"/>
      <c r="DQ8" s="37"/>
      <c r="DR8" s="37"/>
      <c r="DS8" s="37"/>
      <c r="DT8" s="37"/>
      <c r="DU8" s="37"/>
      <c r="DV8" s="37"/>
      <c r="DW8" s="37"/>
    </row>
    <row r="9" spans="1:127" s="56" customFormat="1" ht="15">
      <c r="A9" s="58" t="str">
        <f>('[2]Parametros'!$D$11)</f>
        <v>ALEMANIA</v>
      </c>
      <c r="B9" s="37"/>
      <c r="C9" s="59">
        <f>SUM((Y9,AT9,BO9),(CJ9,DE9))</f>
        <v>268862</v>
      </c>
      <c r="D9" s="59">
        <f>SUM((Z9,AU9,BP9),(CK9,DF9))</f>
        <v>0</v>
      </c>
      <c r="E9" s="59">
        <f>SUM((AA9,AV9,BQ9),(CL9,DG9))</f>
        <v>295249</v>
      </c>
      <c r="F9" s="37"/>
      <c r="G9" s="59">
        <f aca="true" t="shared" si="0" ref="G9:G26">(E9-C9)</f>
        <v>26387</v>
      </c>
      <c r="H9" s="37"/>
      <c r="I9" s="60">
        <f aca="true" t="shared" si="1" ref="I9:I26">IF(C9=0,"-----        ",G9/C9)</f>
        <v>0.09814328540292046</v>
      </c>
      <c r="J9" s="37"/>
      <c r="K9" s="54"/>
      <c r="L9" s="37"/>
      <c r="M9" s="58" t="str">
        <f aca="true" t="shared" si="2" ref="M9:M26">(A9)</f>
        <v>ALEMANIA</v>
      </c>
      <c r="N9" s="37"/>
      <c r="O9" s="59">
        <f>SUM((AK9,BF9,CA9),(CV9,DQ9))</f>
        <v>2868884</v>
      </c>
      <c r="P9" s="59">
        <f aca="true" t="shared" si="3" ref="P9:P26">SUM(AL9,BG9,CB9,CW9,DR9)</f>
        <v>0</v>
      </c>
      <c r="Q9" s="59">
        <f>SUM((AM9,BH9,CC9),(CX9,DS9))</f>
        <v>3166443</v>
      </c>
      <c r="R9" s="37"/>
      <c r="S9" s="59">
        <f aca="true" t="shared" si="4" ref="S9:S26">(Q9-O9)</f>
        <v>297559</v>
      </c>
      <c r="T9" s="37"/>
      <c r="U9" s="60">
        <f aca="true" t="shared" si="5" ref="U9:U26">IF(O9=0,"-----        ",S9/O9)</f>
        <v>0.10371942539328882</v>
      </c>
      <c r="V9" s="61"/>
      <c r="W9" s="58" t="str">
        <f aca="true" t="shared" si="6" ref="W9:W26">(A9)</f>
        <v>ALEMANIA</v>
      </c>
      <c r="X9" s="37"/>
      <c r="Y9" s="59">
        <f>'[2]Lanzarote'!O87</f>
        <v>27173</v>
      </c>
      <c r="Z9" s="37"/>
      <c r="AA9" s="59">
        <f>'[2]Lanzarote'!O6</f>
        <v>31806</v>
      </c>
      <c r="AB9" s="37"/>
      <c r="AC9" s="59">
        <f aca="true" t="shared" si="7" ref="AC9:AC26">(AA9-Y9)</f>
        <v>4633</v>
      </c>
      <c r="AD9" s="37"/>
      <c r="AE9" s="60">
        <f aca="true" t="shared" si="8" ref="AE9:AE26">IF(Y9=0,"-----        ",AC9/Y9)</f>
        <v>0.17050012880432783</v>
      </c>
      <c r="AF9" s="37"/>
      <c r="AG9" s="54"/>
      <c r="AH9" s="37"/>
      <c r="AI9" s="58" t="str">
        <f aca="true" t="shared" si="9" ref="AI9:AI26">(A9)</f>
        <v>ALEMANIA</v>
      </c>
      <c r="AJ9" s="37"/>
      <c r="AK9" s="59">
        <f>SUM('[1]Nov'!AK9,Dic!Y9)</f>
        <v>324458</v>
      </c>
      <c r="AL9" s="37"/>
      <c r="AM9" s="59">
        <f>SUM('[1]Nov'!AM9,Dic!AA9)</f>
        <v>334927</v>
      </c>
      <c r="AN9" s="37"/>
      <c r="AO9" s="59">
        <f aca="true" t="shared" si="10" ref="AO9:AO26">(AM9-AK9)</f>
        <v>10469</v>
      </c>
      <c r="AP9" s="37"/>
      <c r="AQ9" s="60">
        <f aca="true" t="shared" si="11" ref="AQ9:AQ26">IF(AK9=0,"-----        ",AO9/AK9)</f>
        <v>0.03226611764850921</v>
      </c>
      <c r="AR9" s="58" t="str">
        <f aca="true" t="shared" si="12" ref="AR9:AR26">(A9)</f>
        <v>ALEMANIA</v>
      </c>
      <c r="AS9" s="37"/>
      <c r="AT9" s="59">
        <f>'[2]Fuerteventura'!O87</f>
        <v>60700</v>
      </c>
      <c r="AU9" s="37"/>
      <c r="AV9" s="59">
        <f>'[2]Fuerteventura'!O6</f>
        <v>68548</v>
      </c>
      <c r="AW9" s="37"/>
      <c r="AX9" s="59">
        <f aca="true" t="shared" si="13" ref="AX9:AX26">(AV9-AT9)</f>
        <v>7848</v>
      </c>
      <c r="AY9" s="37"/>
      <c r="AZ9" s="60">
        <f aca="true" t="shared" si="14" ref="AZ9:AZ26">IF(AT9=0,"-----        ",AX9/AT9)</f>
        <v>0.12929159802306425</v>
      </c>
      <c r="BA9" s="37"/>
      <c r="BB9" s="54"/>
      <c r="BC9" s="37"/>
      <c r="BD9" s="58" t="str">
        <f aca="true" t="shared" si="15" ref="BD9:BD26">(A9)</f>
        <v>ALEMANIA</v>
      </c>
      <c r="BE9" s="37"/>
      <c r="BF9" s="59">
        <f>SUM('[1]Nov'!BF9,Dic!AT9)</f>
        <v>776421</v>
      </c>
      <c r="BG9" s="37"/>
      <c r="BH9" s="59">
        <f>SUM('[1]Nov'!BH9,Dic!AV9)</f>
        <v>861575</v>
      </c>
      <c r="BI9" s="37"/>
      <c r="BJ9" s="59">
        <f aca="true" t="shared" si="16" ref="BJ9:BJ26">(BH9-BF9)</f>
        <v>85154</v>
      </c>
      <c r="BK9" s="37"/>
      <c r="BL9" s="60">
        <f aca="true" t="shared" si="17" ref="BL9:BL26">IF(BF9=0,"-----        ",BJ9/BF9)</f>
        <v>0.10967503454955495</v>
      </c>
      <c r="BM9" s="58" t="str">
        <f aca="true" t="shared" si="18" ref="BM9:BM26">(A9)</f>
        <v>ALEMANIA</v>
      </c>
      <c r="BN9" s="37"/>
      <c r="BO9" s="59">
        <f>'[2]Gran_Canaria'!O87</f>
        <v>98907</v>
      </c>
      <c r="BP9" s="37"/>
      <c r="BQ9" s="59">
        <f>'[2]Gran_Canaria'!O6</f>
        <v>100896</v>
      </c>
      <c r="BR9" s="37"/>
      <c r="BS9" s="59">
        <f aca="true" t="shared" si="19" ref="BS9:BS26">(BQ9-BO9)</f>
        <v>1989</v>
      </c>
      <c r="BT9" s="37"/>
      <c r="BU9" s="60">
        <f aca="true" t="shared" si="20" ref="BU9:BU26">IF(BO9=0,"-----        ",BS9/BO9)</f>
        <v>0.02010980011525979</v>
      </c>
      <c r="BV9" s="60"/>
      <c r="BW9" s="54"/>
      <c r="BX9" s="37"/>
      <c r="BY9" s="58" t="str">
        <f aca="true" t="shared" si="21" ref="BY9:BY26">(A9)</f>
        <v>ALEMANIA</v>
      </c>
      <c r="BZ9" s="37"/>
      <c r="CA9" s="59">
        <f>SUM('[1]Nov'!CA9,Dic!BO9)</f>
        <v>931378</v>
      </c>
      <c r="CB9" s="37"/>
      <c r="CC9" s="59">
        <f>SUM('[1]Nov'!CC9,Dic!BQ9)</f>
        <v>1016863</v>
      </c>
      <c r="CD9" s="37"/>
      <c r="CE9" s="59">
        <f aca="true" t="shared" si="22" ref="CE9:CE26">(CC9-CA9)</f>
        <v>85485</v>
      </c>
      <c r="CF9" s="37"/>
      <c r="CG9" s="60">
        <f aca="true" t="shared" si="23" ref="CG9:CG26">IF(CA9=0,"-----        ",CE9/CA9)</f>
        <v>0.09178335756266522</v>
      </c>
      <c r="CH9" s="58" t="str">
        <f aca="true" t="shared" si="24" ref="CH9:CH26">(A9)</f>
        <v>ALEMANIA</v>
      </c>
      <c r="CI9" s="37"/>
      <c r="CJ9" s="59">
        <f>'[2]Tenerife'!O90</f>
        <v>74235</v>
      </c>
      <c r="CK9" s="37"/>
      <c r="CL9" s="59">
        <f>'[2]Tenerife'!O6</f>
        <v>83906</v>
      </c>
      <c r="CM9" s="37"/>
      <c r="CN9" s="59">
        <f aca="true" t="shared" si="25" ref="CN9:CN26">(CL9-CJ9)</f>
        <v>9671</v>
      </c>
      <c r="CO9" s="37"/>
      <c r="CP9" s="60">
        <f aca="true" t="shared" si="26" ref="CP9:CP26">IF(CJ9=0,"-----        ",CN9/CJ9)</f>
        <v>0.13027547652724455</v>
      </c>
      <c r="CQ9" s="37"/>
      <c r="CR9" s="54"/>
      <c r="CS9" s="49"/>
      <c r="CT9" s="58" t="str">
        <f aca="true" t="shared" si="27" ref="CT9:CT26">(A9)</f>
        <v>ALEMANIA</v>
      </c>
      <c r="CU9" s="37"/>
      <c r="CV9" s="59">
        <f>SUM('[1]Nov'!CV9,Dic!CJ9)</f>
        <v>760254</v>
      </c>
      <c r="CW9" s="37"/>
      <c r="CX9" s="59">
        <f>SUM('[1]Nov'!CX9,Dic!CL9)</f>
        <v>861852</v>
      </c>
      <c r="CY9" s="37"/>
      <c r="CZ9" s="59">
        <f aca="true" t="shared" si="28" ref="CZ9:CZ26">(CX9-CV9)</f>
        <v>101598</v>
      </c>
      <c r="DA9" s="37"/>
      <c r="DB9" s="60">
        <f aca="true" t="shared" si="29" ref="DB9:DB26">IF(CV9=0,"-----        ",CZ9/CV9)</f>
        <v>0.133636916083309</v>
      </c>
      <c r="DC9" s="58" t="str">
        <f aca="true" t="shared" si="30" ref="DC9:DC26">(A9)</f>
        <v>ALEMANIA</v>
      </c>
      <c r="DD9" s="37"/>
      <c r="DE9" s="59">
        <f>'[2]La_Palma'!O87</f>
        <v>7847</v>
      </c>
      <c r="DF9" s="37"/>
      <c r="DG9" s="59">
        <f>'[2]La_Palma'!O6</f>
        <v>10093</v>
      </c>
      <c r="DH9" s="37"/>
      <c r="DI9" s="59">
        <f aca="true" t="shared" si="31" ref="DI9:DI26">(DG9-DE9)</f>
        <v>2246</v>
      </c>
      <c r="DJ9" s="37"/>
      <c r="DK9" s="60">
        <f aca="true" t="shared" si="32" ref="DK9:DK26">IF(DE9=0,"-----        ",DI9/DE9)</f>
        <v>0.2862240346629285</v>
      </c>
      <c r="DL9" s="37"/>
      <c r="DM9" s="54"/>
      <c r="DN9" s="37"/>
      <c r="DO9" s="58" t="str">
        <f aca="true" t="shared" si="33" ref="DO9:DO26">(A9)</f>
        <v>ALEMANIA</v>
      </c>
      <c r="DP9" s="37"/>
      <c r="DQ9" s="59">
        <f>SUM('[1]Nov'!DQ9,Dic!DE9)</f>
        <v>76373</v>
      </c>
      <c r="DR9" s="37"/>
      <c r="DS9" s="59">
        <f>SUM('[1]Nov'!DS9,Dic!DG9)</f>
        <v>91226</v>
      </c>
      <c r="DT9" s="37"/>
      <c r="DU9" s="59">
        <f aca="true" t="shared" si="34" ref="DU9:DU26">(DS9-DQ9)</f>
        <v>14853</v>
      </c>
      <c r="DV9" s="37"/>
      <c r="DW9" s="60">
        <f aca="true" t="shared" si="35" ref="DW9:DW26">IF(DQ9=0,"-----        ",DU9/DQ9)</f>
        <v>0.1944797245099708</v>
      </c>
    </row>
    <row r="10" spans="1:127" s="56" customFormat="1" ht="15">
      <c r="A10" s="58" t="str">
        <f>('[2]Parametros'!$E$11)</f>
        <v>AUSTRIA</v>
      </c>
      <c r="B10" s="37"/>
      <c r="C10" s="59">
        <f>SUM((Y10,AT10,BO10),(CJ10,DE10))</f>
        <v>8590</v>
      </c>
      <c r="D10" s="59">
        <f>SUM((Z10,AU10,BP10),(CK10,DF10))</f>
        <v>0</v>
      </c>
      <c r="E10" s="59">
        <f>SUM((AA10,AV10,BQ10),(CL10,DG10))</f>
        <v>10796</v>
      </c>
      <c r="F10" s="37"/>
      <c r="G10" s="59">
        <f t="shared" si="0"/>
        <v>2206</v>
      </c>
      <c r="H10" s="37"/>
      <c r="I10" s="60">
        <f t="shared" si="1"/>
        <v>0.2568102444703143</v>
      </c>
      <c r="J10" s="37"/>
      <c r="K10" s="54"/>
      <c r="L10" s="37"/>
      <c r="M10" s="58" t="str">
        <f t="shared" si="2"/>
        <v>AUSTRIA</v>
      </c>
      <c r="N10" s="37"/>
      <c r="O10" s="59">
        <f>SUM((AK10,BF10,CA10),(CV10,DQ10))</f>
        <v>89584</v>
      </c>
      <c r="P10" s="59">
        <f t="shared" si="3"/>
        <v>0</v>
      </c>
      <c r="Q10" s="59">
        <f>SUM((AM10,BH10,CC10),(CX10,DS10))</f>
        <v>86786</v>
      </c>
      <c r="R10" s="37"/>
      <c r="S10" s="59">
        <f t="shared" si="4"/>
        <v>-2798</v>
      </c>
      <c r="T10" s="37"/>
      <c r="U10" s="60">
        <f t="shared" si="5"/>
        <v>-0.031233255938560456</v>
      </c>
      <c r="V10" s="61"/>
      <c r="W10" s="58" t="str">
        <f t="shared" si="6"/>
        <v>AUSTRIA</v>
      </c>
      <c r="X10" s="37"/>
      <c r="Y10" s="59">
        <f>'[2]Lanzarote'!O110</f>
        <v>784</v>
      </c>
      <c r="Z10" s="37"/>
      <c r="AA10" s="59">
        <f>'[2]Lanzarote'!O29</f>
        <v>788</v>
      </c>
      <c r="AB10" s="37"/>
      <c r="AC10" s="59">
        <f t="shared" si="7"/>
        <v>4</v>
      </c>
      <c r="AD10" s="37"/>
      <c r="AE10" s="60">
        <f t="shared" si="8"/>
        <v>0.00510204081632653</v>
      </c>
      <c r="AF10" s="37"/>
      <c r="AG10" s="54"/>
      <c r="AH10" s="37"/>
      <c r="AI10" s="58" t="str">
        <f t="shared" si="9"/>
        <v>AUSTRIA</v>
      </c>
      <c r="AJ10" s="37"/>
      <c r="AK10" s="59">
        <f>SUM('[1]Nov'!AK10,Dic!Y10)</f>
        <v>8070</v>
      </c>
      <c r="AL10" s="37"/>
      <c r="AM10" s="59">
        <f>SUM('[1]Nov'!AM10,Dic!AA10)</f>
        <v>6890</v>
      </c>
      <c r="AN10" s="37"/>
      <c r="AO10" s="59">
        <f t="shared" si="10"/>
        <v>-1180</v>
      </c>
      <c r="AP10" s="37"/>
      <c r="AQ10" s="60">
        <f t="shared" si="11"/>
        <v>-0.14622057001239158</v>
      </c>
      <c r="AR10" s="58" t="str">
        <f t="shared" si="12"/>
        <v>AUSTRIA</v>
      </c>
      <c r="AS10" s="37"/>
      <c r="AT10" s="59">
        <f>'[2]Fuerteventura'!O110</f>
        <v>834</v>
      </c>
      <c r="AU10" s="37"/>
      <c r="AV10" s="59">
        <f>'[2]Fuerteventura'!O29</f>
        <v>1726</v>
      </c>
      <c r="AW10" s="37"/>
      <c r="AX10" s="59">
        <f t="shared" si="13"/>
        <v>892</v>
      </c>
      <c r="AY10" s="37"/>
      <c r="AZ10" s="60">
        <f t="shared" si="14"/>
        <v>1.0695443645083933</v>
      </c>
      <c r="BA10" s="37"/>
      <c r="BB10" s="54"/>
      <c r="BC10" s="37"/>
      <c r="BD10" s="58" t="str">
        <f t="shared" si="15"/>
        <v>AUSTRIA</v>
      </c>
      <c r="BE10" s="37"/>
      <c r="BF10" s="59">
        <f>SUM('[1]Nov'!BF10,Dic!AT10)</f>
        <v>10726</v>
      </c>
      <c r="BG10" s="37"/>
      <c r="BH10" s="59">
        <f>SUM('[1]Nov'!BH10,Dic!AV10)</f>
        <v>10415</v>
      </c>
      <c r="BI10" s="37"/>
      <c r="BJ10" s="59">
        <f t="shared" si="16"/>
        <v>-311</v>
      </c>
      <c r="BK10" s="37"/>
      <c r="BL10" s="60">
        <f t="shared" si="17"/>
        <v>-0.028994965504381874</v>
      </c>
      <c r="BM10" s="58" t="str">
        <f t="shared" si="18"/>
        <v>AUSTRIA</v>
      </c>
      <c r="BN10" s="37"/>
      <c r="BO10" s="59">
        <f>'[2]Gran_Canaria'!O110</f>
        <v>2652</v>
      </c>
      <c r="BP10" s="37"/>
      <c r="BQ10" s="59">
        <f>'[2]Gran_Canaria'!O29</f>
        <v>3664</v>
      </c>
      <c r="BR10" s="37"/>
      <c r="BS10" s="59">
        <f t="shared" si="19"/>
        <v>1012</v>
      </c>
      <c r="BT10" s="37"/>
      <c r="BU10" s="60">
        <f t="shared" si="20"/>
        <v>0.3815987933634992</v>
      </c>
      <c r="BV10" s="60"/>
      <c r="BW10" s="54"/>
      <c r="BX10" s="37"/>
      <c r="BY10" s="58" t="str">
        <f t="shared" si="21"/>
        <v>AUSTRIA</v>
      </c>
      <c r="BZ10" s="37"/>
      <c r="CA10" s="59">
        <f>SUM('[1]Nov'!CA10,Dic!BO10)</f>
        <v>26967</v>
      </c>
      <c r="CB10" s="37"/>
      <c r="CC10" s="59">
        <f>SUM('[1]Nov'!CC10,Dic!BQ10)</f>
        <v>28841</v>
      </c>
      <c r="CD10" s="37"/>
      <c r="CE10" s="59">
        <f t="shared" si="22"/>
        <v>1874</v>
      </c>
      <c r="CF10" s="37"/>
      <c r="CG10" s="60">
        <f t="shared" si="23"/>
        <v>0.06949234249267623</v>
      </c>
      <c r="CH10" s="58" t="str">
        <f t="shared" si="24"/>
        <v>AUSTRIA</v>
      </c>
      <c r="CI10" s="37"/>
      <c r="CJ10" s="59">
        <f>'[2]Tenerife'!O113</f>
        <v>4320</v>
      </c>
      <c r="CK10" s="37"/>
      <c r="CL10" s="59">
        <f>'[2]Tenerife'!O29</f>
        <v>4618</v>
      </c>
      <c r="CM10" s="37"/>
      <c r="CN10" s="59">
        <f t="shared" si="25"/>
        <v>298</v>
      </c>
      <c r="CO10" s="37"/>
      <c r="CP10" s="60">
        <f t="shared" si="26"/>
        <v>0.06898148148148148</v>
      </c>
      <c r="CQ10" s="37"/>
      <c r="CR10" s="54"/>
      <c r="CS10" s="49"/>
      <c r="CT10" s="58" t="str">
        <f t="shared" si="27"/>
        <v>AUSTRIA</v>
      </c>
      <c r="CU10" s="37"/>
      <c r="CV10" s="59">
        <f>SUM('[1]Nov'!CV10,Dic!CJ10)</f>
        <v>43821</v>
      </c>
      <c r="CW10" s="37"/>
      <c r="CX10" s="59">
        <f>SUM('[1]Nov'!CX10,Dic!CL10)</f>
        <v>40640</v>
      </c>
      <c r="CY10" s="37"/>
      <c r="CZ10" s="59">
        <f t="shared" si="28"/>
        <v>-3181</v>
      </c>
      <c r="DA10" s="37"/>
      <c r="DB10" s="60">
        <f t="shared" si="29"/>
        <v>-0.07259076698386618</v>
      </c>
      <c r="DC10" s="58" t="str">
        <f t="shared" si="30"/>
        <v>AUSTRIA</v>
      </c>
      <c r="DD10" s="37"/>
      <c r="DE10" s="59">
        <f>'[2]La_Palma'!O110</f>
        <v>0</v>
      </c>
      <c r="DF10" s="37"/>
      <c r="DG10" s="59">
        <f>'[2]La_Palma'!O29</f>
        <v>0</v>
      </c>
      <c r="DH10" s="37"/>
      <c r="DI10" s="59">
        <f t="shared" si="31"/>
        <v>0</v>
      </c>
      <c r="DJ10" s="37"/>
      <c r="DK10" s="60" t="str">
        <f t="shared" si="32"/>
        <v>-----        </v>
      </c>
      <c r="DL10" s="37"/>
      <c r="DM10" s="54"/>
      <c r="DN10" s="37"/>
      <c r="DO10" s="58" t="str">
        <f t="shared" si="33"/>
        <v>AUSTRIA</v>
      </c>
      <c r="DP10" s="37"/>
      <c r="DQ10" s="59">
        <f>SUM('[1]Nov'!DQ10,Dic!DE10)</f>
        <v>0</v>
      </c>
      <c r="DR10" s="37"/>
      <c r="DS10" s="59">
        <f>SUM('[1]Nov'!DS10,Dic!DG10)</f>
        <v>0</v>
      </c>
      <c r="DT10" s="37"/>
      <c r="DU10" s="59">
        <f t="shared" si="34"/>
        <v>0</v>
      </c>
      <c r="DV10" s="37"/>
      <c r="DW10" s="60" t="str">
        <f t="shared" si="35"/>
        <v>-----        </v>
      </c>
    </row>
    <row r="11" spans="1:127" s="56" customFormat="1" ht="15">
      <c r="A11" s="58" t="str">
        <f>('[2]Parametros'!$F$11)</f>
        <v>BELGICA</v>
      </c>
      <c r="B11" s="37"/>
      <c r="C11" s="59">
        <f>SUM((Y11,AT11,BO11),(CJ11,DE11))</f>
        <v>37822</v>
      </c>
      <c r="D11" s="59">
        <f>SUM((Z11,AU11,BP11),(CK11,DF11))</f>
        <v>0</v>
      </c>
      <c r="E11" s="59">
        <f>SUM((AA11,AV11,BQ11),(CL11,DG11))</f>
        <v>38531</v>
      </c>
      <c r="F11" s="37"/>
      <c r="G11" s="59">
        <f t="shared" si="0"/>
        <v>709</v>
      </c>
      <c r="H11" s="37"/>
      <c r="I11" s="60">
        <f t="shared" si="1"/>
        <v>0.018745703558775317</v>
      </c>
      <c r="J11" s="37"/>
      <c r="K11" s="54"/>
      <c r="L11" s="37"/>
      <c r="M11" s="58" t="str">
        <f t="shared" si="2"/>
        <v>BELGICA</v>
      </c>
      <c r="N11" s="37"/>
      <c r="O11" s="59">
        <f>SUM((AK11,BF11,CA11),(CV11,DQ11))</f>
        <v>402176</v>
      </c>
      <c r="P11" s="59">
        <f t="shared" si="3"/>
        <v>0</v>
      </c>
      <c r="Q11" s="59">
        <f>SUM((AM11,BH11,CC11),(CX11,DS11))</f>
        <v>437551</v>
      </c>
      <c r="R11" s="37"/>
      <c r="S11" s="59">
        <f t="shared" si="4"/>
        <v>35375</v>
      </c>
      <c r="T11" s="37"/>
      <c r="U11" s="60">
        <f t="shared" si="5"/>
        <v>0.08795900302355188</v>
      </c>
      <c r="V11" s="61"/>
      <c r="W11" s="58" t="str">
        <f t="shared" si="6"/>
        <v>BELGICA</v>
      </c>
      <c r="X11" s="37"/>
      <c r="Y11" s="59">
        <f>'[2]Lanzarote'!O111</f>
        <v>3632</v>
      </c>
      <c r="Z11" s="37"/>
      <c r="AA11" s="59">
        <f>'[2]Lanzarote'!O30</f>
        <v>3964</v>
      </c>
      <c r="AB11" s="37"/>
      <c r="AC11" s="59">
        <f t="shared" si="7"/>
        <v>332</v>
      </c>
      <c r="AD11" s="37"/>
      <c r="AE11" s="60">
        <f t="shared" si="8"/>
        <v>0.09140969162995595</v>
      </c>
      <c r="AF11" s="37"/>
      <c r="AG11" s="54"/>
      <c r="AH11" s="37"/>
      <c r="AI11" s="58" t="str">
        <f t="shared" si="9"/>
        <v>BELGICA</v>
      </c>
      <c r="AJ11" s="37"/>
      <c r="AK11" s="59">
        <f>SUM('[1]Nov'!AK11,Dic!Y11)</f>
        <v>40062</v>
      </c>
      <c r="AL11" s="37"/>
      <c r="AM11" s="59">
        <f>SUM('[1]Nov'!AM11,Dic!AA11)</f>
        <v>45556</v>
      </c>
      <c r="AN11" s="37"/>
      <c r="AO11" s="59">
        <f t="shared" si="10"/>
        <v>5494</v>
      </c>
      <c r="AP11" s="37"/>
      <c r="AQ11" s="60">
        <f t="shared" si="11"/>
        <v>0.13713743697269232</v>
      </c>
      <c r="AR11" s="58" t="str">
        <f t="shared" si="12"/>
        <v>BELGICA</v>
      </c>
      <c r="AS11" s="37"/>
      <c r="AT11" s="59">
        <f>'[2]Fuerteventura'!O111</f>
        <v>2549</v>
      </c>
      <c r="AU11" s="37"/>
      <c r="AV11" s="59">
        <f>'[2]Fuerteventura'!O30</f>
        <v>2009</v>
      </c>
      <c r="AW11" s="37"/>
      <c r="AX11" s="59">
        <f t="shared" si="13"/>
        <v>-540</v>
      </c>
      <c r="AY11" s="37"/>
      <c r="AZ11" s="60">
        <f t="shared" si="14"/>
        <v>-0.21184778344448804</v>
      </c>
      <c r="BA11" s="37"/>
      <c r="BB11" s="54"/>
      <c r="BC11" s="37"/>
      <c r="BD11" s="58" t="str">
        <f t="shared" si="15"/>
        <v>BELGICA</v>
      </c>
      <c r="BE11" s="37"/>
      <c r="BF11" s="59">
        <f>SUM('[1]Nov'!BF11,Dic!AT11)</f>
        <v>26634</v>
      </c>
      <c r="BG11" s="37"/>
      <c r="BH11" s="59">
        <f>SUM('[1]Nov'!BH11,Dic!AV11)</f>
        <v>22269</v>
      </c>
      <c r="BI11" s="37"/>
      <c r="BJ11" s="59">
        <f t="shared" si="16"/>
        <v>-4365</v>
      </c>
      <c r="BK11" s="37"/>
      <c r="BL11" s="60">
        <f t="shared" si="17"/>
        <v>-0.16388826312232485</v>
      </c>
      <c r="BM11" s="58" t="str">
        <f t="shared" si="18"/>
        <v>BELGICA</v>
      </c>
      <c r="BN11" s="37"/>
      <c r="BO11" s="59">
        <f>'[2]Gran_Canaria'!O111</f>
        <v>9397</v>
      </c>
      <c r="BP11" s="37"/>
      <c r="BQ11" s="59">
        <f>'[2]Gran_Canaria'!O30</f>
        <v>8989</v>
      </c>
      <c r="BR11" s="37"/>
      <c r="BS11" s="59">
        <f t="shared" si="19"/>
        <v>-408</v>
      </c>
      <c r="BT11" s="37"/>
      <c r="BU11" s="60">
        <f t="shared" si="20"/>
        <v>-0.043418112163456424</v>
      </c>
      <c r="BV11" s="60"/>
      <c r="BW11" s="54"/>
      <c r="BX11" s="37"/>
      <c r="BY11" s="58" t="str">
        <f t="shared" si="21"/>
        <v>BELGICA</v>
      </c>
      <c r="BZ11" s="37"/>
      <c r="CA11" s="59">
        <f>SUM('[1]Nov'!CA11,Dic!BO11)</f>
        <v>105237</v>
      </c>
      <c r="CB11" s="37"/>
      <c r="CC11" s="59">
        <f>SUM('[1]Nov'!CC11,Dic!BQ11)</f>
        <v>117536</v>
      </c>
      <c r="CD11" s="37"/>
      <c r="CE11" s="59">
        <f t="shared" si="22"/>
        <v>12299</v>
      </c>
      <c r="CF11" s="37"/>
      <c r="CG11" s="60">
        <f t="shared" si="23"/>
        <v>0.11686954208120719</v>
      </c>
      <c r="CH11" s="58" t="str">
        <f t="shared" si="24"/>
        <v>BELGICA</v>
      </c>
      <c r="CI11" s="37"/>
      <c r="CJ11" s="59">
        <f>'[2]Tenerife'!O114</f>
        <v>21859</v>
      </c>
      <c r="CK11" s="37"/>
      <c r="CL11" s="59">
        <f>'[2]Tenerife'!O30</f>
        <v>23082</v>
      </c>
      <c r="CM11" s="37"/>
      <c r="CN11" s="59">
        <f t="shared" si="25"/>
        <v>1223</v>
      </c>
      <c r="CO11" s="37"/>
      <c r="CP11" s="60">
        <f t="shared" si="26"/>
        <v>0.055949494487396494</v>
      </c>
      <c r="CQ11" s="37"/>
      <c r="CR11" s="54"/>
      <c r="CS11" s="49"/>
      <c r="CT11" s="58" t="str">
        <f t="shared" si="27"/>
        <v>BELGICA</v>
      </c>
      <c r="CU11" s="37"/>
      <c r="CV11" s="59">
        <f>SUM('[1]Nov'!CV11,Dic!CJ11)</f>
        <v>225381</v>
      </c>
      <c r="CW11" s="37"/>
      <c r="CX11" s="59">
        <f>SUM('[1]Nov'!CX11,Dic!CL11)</f>
        <v>246777</v>
      </c>
      <c r="CY11" s="37"/>
      <c r="CZ11" s="59">
        <f t="shared" si="28"/>
        <v>21396</v>
      </c>
      <c r="DA11" s="37"/>
      <c r="DB11" s="60">
        <f t="shared" si="29"/>
        <v>0.09493258082979487</v>
      </c>
      <c r="DC11" s="58" t="str">
        <f t="shared" si="30"/>
        <v>BELGICA</v>
      </c>
      <c r="DD11" s="37"/>
      <c r="DE11" s="59">
        <f>'[2]La_Palma'!O111</f>
        <v>385</v>
      </c>
      <c r="DF11" s="37"/>
      <c r="DG11" s="59">
        <f>'[2]La_Palma'!O30</f>
        <v>487</v>
      </c>
      <c r="DH11" s="37"/>
      <c r="DI11" s="59">
        <f t="shared" si="31"/>
        <v>102</v>
      </c>
      <c r="DJ11" s="37"/>
      <c r="DK11" s="60">
        <f t="shared" si="32"/>
        <v>0.2649350649350649</v>
      </c>
      <c r="DL11" s="37"/>
      <c r="DM11" s="54"/>
      <c r="DN11" s="37"/>
      <c r="DO11" s="58" t="str">
        <f t="shared" si="33"/>
        <v>BELGICA</v>
      </c>
      <c r="DP11" s="37"/>
      <c r="DQ11" s="59">
        <f>SUM('[1]Nov'!DQ11,Dic!DE11)</f>
        <v>4862</v>
      </c>
      <c r="DR11" s="37"/>
      <c r="DS11" s="59">
        <f>SUM('[1]Nov'!DS11,Dic!DG11)</f>
        <v>5413</v>
      </c>
      <c r="DT11" s="37"/>
      <c r="DU11" s="59">
        <f t="shared" si="34"/>
        <v>551</v>
      </c>
      <c r="DV11" s="37"/>
      <c r="DW11" s="60">
        <f t="shared" si="35"/>
        <v>0.11332784862196627</v>
      </c>
    </row>
    <row r="12" spans="1:127" s="56" customFormat="1" ht="15">
      <c r="A12" s="58" t="str">
        <f>('[2]Parametros'!$G$11)</f>
        <v>DINAMARCA</v>
      </c>
      <c r="B12" s="37"/>
      <c r="C12" s="59">
        <f>SUM((Y12,AT12,BO12),(CJ12,DE12))</f>
        <v>43996</v>
      </c>
      <c r="D12" s="59">
        <f>SUM((Z12,AU12,BP12),(CK12,DF12))</f>
        <v>0</v>
      </c>
      <c r="E12" s="59">
        <f>SUM((AA12,AV12,BQ12),(CL12,DG12))</f>
        <v>51954</v>
      </c>
      <c r="F12" s="37"/>
      <c r="G12" s="59">
        <f t="shared" si="0"/>
        <v>7958</v>
      </c>
      <c r="H12" s="37"/>
      <c r="I12" s="60">
        <f t="shared" si="1"/>
        <v>0.18088008000727337</v>
      </c>
      <c r="J12" s="37"/>
      <c r="K12" s="54"/>
      <c r="L12" s="37"/>
      <c r="M12" s="58" t="str">
        <f t="shared" si="2"/>
        <v>DINAMARCA</v>
      </c>
      <c r="N12" s="37"/>
      <c r="O12" s="59">
        <f>SUM((AK12,BF12,CA12),(CV12,DQ12))</f>
        <v>326217</v>
      </c>
      <c r="P12" s="59">
        <f t="shared" si="3"/>
        <v>0</v>
      </c>
      <c r="Q12" s="59">
        <f>SUM((AM12,BH12,CC12),(CX12,DS12))</f>
        <v>352145</v>
      </c>
      <c r="R12" s="37"/>
      <c r="S12" s="59">
        <f t="shared" si="4"/>
        <v>25928</v>
      </c>
      <c r="T12" s="37"/>
      <c r="U12" s="60">
        <f t="shared" si="5"/>
        <v>0.07948083637578666</v>
      </c>
      <c r="V12" s="61"/>
      <c r="W12" s="58" t="str">
        <f t="shared" si="6"/>
        <v>DINAMARCA</v>
      </c>
      <c r="X12" s="37"/>
      <c r="Y12" s="59">
        <f>'[2]Lanzarote'!O112</f>
        <v>3850</v>
      </c>
      <c r="Z12" s="37"/>
      <c r="AA12" s="59">
        <f>'[2]Lanzarote'!O31</f>
        <v>4702</v>
      </c>
      <c r="AB12" s="37"/>
      <c r="AC12" s="59">
        <f t="shared" si="7"/>
        <v>852</v>
      </c>
      <c r="AD12" s="37"/>
      <c r="AE12" s="60">
        <f t="shared" si="8"/>
        <v>0.2212987012987013</v>
      </c>
      <c r="AF12" s="37"/>
      <c r="AG12" s="54"/>
      <c r="AH12" s="37"/>
      <c r="AI12" s="58" t="str">
        <f t="shared" si="9"/>
        <v>DINAMARCA</v>
      </c>
      <c r="AJ12" s="37"/>
      <c r="AK12" s="59">
        <f>SUM('[1]Nov'!AK12,Dic!Y12)</f>
        <v>34490</v>
      </c>
      <c r="AL12" s="37"/>
      <c r="AM12" s="59">
        <f>SUM('[1]Nov'!AM12,Dic!AA12)</f>
        <v>35388</v>
      </c>
      <c r="AN12" s="37"/>
      <c r="AO12" s="59">
        <f t="shared" si="10"/>
        <v>898</v>
      </c>
      <c r="AP12" s="37"/>
      <c r="AQ12" s="60">
        <f t="shared" si="11"/>
        <v>0.026036532328211074</v>
      </c>
      <c r="AR12" s="58" t="str">
        <f t="shared" si="12"/>
        <v>DINAMARCA</v>
      </c>
      <c r="AS12" s="37"/>
      <c r="AT12" s="59">
        <f>'[2]Fuerteventura'!O112</f>
        <v>4473</v>
      </c>
      <c r="AU12" s="37"/>
      <c r="AV12" s="59">
        <f>'[2]Fuerteventura'!O31</f>
        <v>5186</v>
      </c>
      <c r="AW12" s="37"/>
      <c r="AX12" s="59">
        <f t="shared" si="13"/>
        <v>713</v>
      </c>
      <c r="AY12" s="37"/>
      <c r="AZ12" s="60">
        <f t="shared" si="14"/>
        <v>0.15940084954169462</v>
      </c>
      <c r="BA12" s="37"/>
      <c r="BB12" s="54"/>
      <c r="BC12" s="37"/>
      <c r="BD12" s="58" t="str">
        <f t="shared" si="15"/>
        <v>DINAMARCA</v>
      </c>
      <c r="BE12" s="37"/>
      <c r="BF12" s="59">
        <f>SUM('[1]Nov'!BF12,Dic!AT12)</f>
        <v>33223</v>
      </c>
      <c r="BG12" s="37"/>
      <c r="BH12" s="59">
        <f>SUM('[1]Nov'!BH12,Dic!AV12)</f>
        <v>39674</v>
      </c>
      <c r="BI12" s="37"/>
      <c r="BJ12" s="59">
        <f t="shared" si="16"/>
        <v>6451</v>
      </c>
      <c r="BK12" s="37"/>
      <c r="BL12" s="60">
        <f t="shared" si="17"/>
        <v>0.1941727116756464</v>
      </c>
      <c r="BM12" s="58" t="str">
        <f t="shared" si="18"/>
        <v>DINAMARCA</v>
      </c>
      <c r="BN12" s="37"/>
      <c r="BO12" s="59">
        <f>'[2]Gran_Canaria'!O112</f>
        <v>22402</v>
      </c>
      <c r="BP12" s="37"/>
      <c r="BQ12" s="59">
        <f>'[2]Gran_Canaria'!O31</f>
        <v>26644</v>
      </c>
      <c r="BR12" s="37"/>
      <c r="BS12" s="59">
        <f t="shared" si="19"/>
        <v>4242</v>
      </c>
      <c r="BT12" s="37"/>
      <c r="BU12" s="60">
        <f t="shared" si="20"/>
        <v>0.18935809302740828</v>
      </c>
      <c r="BV12" s="60"/>
      <c r="BW12" s="54"/>
      <c r="BX12" s="37"/>
      <c r="BY12" s="58" t="str">
        <f t="shared" si="21"/>
        <v>DINAMARCA</v>
      </c>
      <c r="BZ12" s="37"/>
      <c r="CA12" s="59">
        <f>SUM('[1]Nov'!CA12,Dic!BO12)</f>
        <v>158740</v>
      </c>
      <c r="CB12" s="37"/>
      <c r="CC12" s="59">
        <f>SUM('[1]Nov'!CC12,Dic!BQ12)</f>
        <v>173322</v>
      </c>
      <c r="CD12" s="37"/>
      <c r="CE12" s="59">
        <f t="shared" si="22"/>
        <v>14582</v>
      </c>
      <c r="CF12" s="37"/>
      <c r="CG12" s="60">
        <f t="shared" si="23"/>
        <v>0.09186090462391332</v>
      </c>
      <c r="CH12" s="58" t="str">
        <f t="shared" si="24"/>
        <v>DINAMARCA</v>
      </c>
      <c r="CI12" s="37"/>
      <c r="CJ12" s="59">
        <f>'[2]Tenerife'!O115</f>
        <v>13271</v>
      </c>
      <c r="CK12" s="37"/>
      <c r="CL12" s="59">
        <f>'[2]Tenerife'!O31</f>
        <v>13875</v>
      </c>
      <c r="CM12" s="37"/>
      <c r="CN12" s="59">
        <f t="shared" si="25"/>
        <v>604</v>
      </c>
      <c r="CO12" s="37"/>
      <c r="CP12" s="60">
        <f t="shared" si="26"/>
        <v>0.04551277221008213</v>
      </c>
      <c r="CQ12" s="37"/>
      <c r="CR12" s="54"/>
      <c r="CS12" s="49"/>
      <c r="CT12" s="58" t="str">
        <f t="shared" si="27"/>
        <v>DINAMARCA</v>
      </c>
      <c r="CU12" s="37"/>
      <c r="CV12" s="59">
        <f>SUM('[1]Nov'!CV12,Dic!CJ12)</f>
        <v>99764</v>
      </c>
      <c r="CW12" s="37"/>
      <c r="CX12" s="59">
        <f>SUM('[1]Nov'!CX12,Dic!CL12)</f>
        <v>100631</v>
      </c>
      <c r="CY12" s="37"/>
      <c r="CZ12" s="59">
        <f t="shared" si="28"/>
        <v>867</v>
      </c>
      <c r="DA12" s="37"/>
      <c r="DB12" s="60">
        <f t="shared" si="29"/>
        <v>0.008690509602662284</v>
      </c>
      <c r="DC12" s="58" t="str">
        <f t="shared" si="30"/>
        <v>DINAMARCA</v>
      </c>
      <c r="DD12" s="37"/>
      <c r="DE12" s="59">
        <f>'[2]La_Palma'!O112</f>
        <v>0</v>
      </c>
      <c r="DF12" s="37"/>
      <c r="DG12" s="59">
        <f>'[2]La_Palma'!O31</f>
        <v>1547</v>
      </c>
      <c r="DH12" s="37"/>
      <c r="DI12" s="59">
        <f t="shared" si="31"/>
        <v>1547</v>
      </c>
      <c r="DJ12" s="37"/>
      <c r="DK12" s="60" t="str">
        <f t="shared" si="32"/>
        <v>-----        </v>
      </c>
      <c r="DL12" s="37"/>
      <c r="DM12" s="54"/>
      <c r="DN12" s="37"/>
      <c r="DO12" s="58" t="str">
        <f t="shared" si="33"/>
        <v>DINAMARCA</v>
      </c>
      <c r="DP12" s="37"/>
      <c r="DQ12" s="59">
        <f>SUM('[1]Nov'!DQ12,Dic!DE12)</f>
        <v>0</v>
      </c>
      <c r="DR12" s="37"/>
      <c r="DS12" s="59">
        <f>SUM('[1]Nov'!DS12,Dic!DG12)</f>
        <v>3130</v>
      </c>
      <c r="DT12" s="37"/>
      <c r="DU12" s="59">
        <f t="shared" si="34"/>
        <v>3130</v>
      </c>
      <c r="DV12" s="37"/>
      <c r="DW12" s="60" t="str">
        <f t="shared" si="35"/>
        <v>-----        </v>
      </c>
    </row>
    <row r="13" spans="1:127" s="56" customFormat="1" ht="15">
      <c r="A13" s="58" t="str">
        <f>('[2]Parametros'!$H$11)</f>
        <v>FEDERACION RUSA</v>
      </c>
      <c r="B13" s="37"/>
      <c r="C13" s="59">
        <f>SUM((Y13,AT13,BO13),(CJ13,DE13))</f>
        <v>4602</v>
      </c>
      <c r="D13" s="59">
        <f>SUM((Z13,AU13,BP13),(CK13,DF13))</f>
        <v>0</v>
      </c>
      <c r="E13" s="59">
        <f>SUM((AA13,AV13,BQ13),(CL13,DG13))</f>
        <v>5350</v>
      </c>
      <c r="F13" s="37"/>
      <c r="G13" s="59">
        <f t="shared" si="0"/>
        <v>748</v>
      </c>
      <c r="H13" s="37"/>
      <c r="I13" s="60">
        <f t="shared" si="1"/>
        <v>0.1625380269448066</v>
      </c>
      <c r="J13" s="37"/>
      <c r="K13" s="54"/>
      <c r="L13" s="37"/>
      <c r="M13" s="58" t="str">
        <f t="shared" si="2"/>
        <v>FEDERACION RUSA</v>
      </c>
      <c r="N13" s="37"/>
      <c r="O13" s="59">
        <f>SUM((AK13,BF13,CA13),(CV13,DQ13))</f>
        <v>63529</v>
      </c>
      <c r="P13" s="59">
        <f t="shared" si="3"/>
        <v>0</v>
      </c>
      <c r="Q13" s="59">
        <f>SUM((AM13,BH13,CC13),(CX13,DS13))</f>
        <v>75401</v>
      </c>
      <c r="R13" s="37"/>
      <c r="S13" s="59">
        <f t="shared" si="4"/>
        <v>11872</v>
      </c>
      <c r="T13" s="37"/>
      <c r="U13" s="60">
        <f t="shared" si="5"/>
        <v>0.1868752853027751</v>
      </c>
      <c r="V13" s="61"/>
      <c r="W13" s="58" t="str">
        <f t="shared" si="6"/>
        <v>FEDERACION RUSA</v>
      </c>
      <c r="X13" s="37"/>
      <c r="Y13" s="59">
        <f>'[2]Lanzarote'!O115</f>
        <v>0</v>
      </c>
      <c r="Z13" s="37"/>
      <c r="AA13" s="59">
        <f>'[2]Lanzarote'!O34</f>
        <v>0</v>
      </c>
      <c r="AB13" s="37"/>
      <c r="AC13" s="59">
        <f t="shared" si="7"/>
        <v>0</v>
      </c>
      <c r="AD13" s="37"/>
      <c r="AE13" s="60" t="str">
        <f t="shared" si="8"/>
        <v>-----        </v>
      </c>
      <c r="AF13" s="37"/>
      <c r="AG13" s="54"/>
      <c r="AH13" s="37"/>
      <c r="AI13" s="58" t="str">
        <f t="shared" si="9"/>
        <v>FEDERACION RUSA</v>
      </c>
      <c r="AJ13" s="37"/>
      <c r="AK13" s="59">
        <f>SUM('[1]Nov'!AK13,Dic!Y13)</f>
        <v>6</v>
      </c>
      <c r="AL13" s="37"/>
      <c r="AM13" s="59">
        <f>SUM('[1]Nov'!AM13,Dic!AA13)</f>
        <v>0</v>
      </c>
      <c r="AN13" s="37"/>
      <c r="AO13" s="59">
        <f t="shared" si="10"/>
        <v>-6</v>
      </c>
      <c r="AP13" s="37"/>
      <c r="AQ13" s="60">
        <f t="shared" si="11"/>
        <v>-1</v>
      </c>
      <c r="AR13" s="58" t="str">
        <f t="shared" si="12"/>
        <v>FEDERACION RUSA</v>
      </c>
      <c r="AS13" s="37"/>
      <c r="AT13" s="59">
        <f>'[2]Fuerteventura'!O115</f>
        <v>0</v>
      </c>
      <c r="AU13" s="37"/>
      <c r="AV13" s="59">
        <f>'[2]Fuerteventura'!O34</f>
        <v>0</v>
      </c>
      <c r="AW13" s="37"/>
      <c r="AX13" s="59">
        <f t="shared" si="13"/>
        <v>0</v>
      </c>
      <c r="AY13" s="37"/>
      <c r="AZ13" s="60" t="str">
        <f t="shared" si="14"/>
        <v>-----        </v>
      </c>
      <c r="BA13" s="37"/>
      <c r="BB13" s="54"/>
      <c r="BC13" s="37"/>
      <c r="BD13" s="58" t="str">
        <f t="shared" si="15"/>
        <v>FEDERACION RUSA</v>
      </c>
      <c r="BE13" s="37"/>
      <c r="BF13" s="59">
        <f>SUM('[1]Nov'!BF13,Dic!AT13)</f>
        <v>0</v>
      </c>
      <c r="BG13" s="37"/>
      <c r="BH13" s="59">
        <f>SUM('[1]Nov'!BH13,Dic!AV13)</f>
        <v>0</v>
      </c>
      <c r="BI13" s="37"/>
      <c r="BJ13" s="59">
        <f t="shared" si="16"/>
        <v>0</v>
      </c>
      <c r="BK13" s="37"/>
      <c r="BL13" s="60" t="str">
        <f t="shared" si="17"/>
        <v>-----        </v>
      </c>
      <c r="BM13" s="58" t="str">
        <f t="shared" si="18"/>
        <v>FEDERACION RUSA</v>
      </c>
      <c r="BN13" s="37"/>
      <c r="BO13" s="59">
        <f>'[2]Gran_Canaria'!O115</f>
        <v>0</v>
      </c>
      <c r="BP13" s="37"/>
      <c r="BQ13" s="59">
        <f>'[2]Gran_Canaria'!O34</f>
        <v>0</v>
      </c>
      <c r="BR13" s="37"/>
      <c r="BS13" s="59">
        <f t="shared" si="19"/>
        <v>0</v>
      </c>
      <c r="BT13" s="37"/>
      <c r="BU13" s="60" t="str">
        <f t="shared" si="20"/>
        <v>-----        </v>
      </c>
      <c r="BV13" s="60"/>
      <c r="BW13" s="54"/>
      <c r="BX13" s="37"/>
      <c r="BY13" s="58" t="str">
        <f t="shared" si="21"/>
        <v>FEDERACION RUSA</v>
      </c>
      <c r="BZ13" s="37"/>
      <c r="CA13" s="59">
        <f>SUM('[1]Nov'!CA13,Dic!BO13)</f>
        <v>106</v>
      </c>
      <c r="CB13" s="37"/>
      <c r="CC13" s="59">
        <f>SUM('[1]Nov'!CC13,Dic!BQ13)</f>
        <v>94</v>
      </c>
      <c r="CD13" s="37"/>
      <c r="CE13" s="59">
        <f t="shared" si="22"/>
        <v>-12</v>
      </c>
      <c r="CF13" s="37"/>
      <c r="CG13" s="60">
        <f t="shared" si="23"/>
        <v>-0.11320754716981132</v>
      </c>
      <c r="CH13" s="58" t="str">
        <f t="shared" si="24"/>
        <v>FEDERACION RUSA</v>
      </c>
      <c r="CI13" s="37"/>
      <c r="CJ13" s="59">
        <f>'[2]Tenerife'!O118</f>
        <v>4602</v>
      </c>
      <c r="CK13" s="37"/>
      <c r="CL13" s="59">
        <f>'[2]Tenerife'!O34</f>
        <v>5350</v>
      </c>
      <c r="CM13" s="37"/>
      <c r="CN13" s="59">
        <f t="shared" si="25"/>
        <v>748</v>
      </c>
      <c r="CO13" s="37"/>
      <c r="CP13" s="60">
        <f t="shared" si="26"/>
        <v>0.1625380269448066</v>
      </c>
      <c r="CQ13" s="37"/>
      <c r="CR13" s="54"/>
      <c r="CS13" s="49"/>
      <c r="CT13" s="58" t="str">
        <f t="shared" si="27"/>
        <v>FEDERACION RUSA</v>
      </c>
      <c r="CU13" s="37"/>
      <c r="CV13" s="59">
        <f>SUM('[1]Nov'!CV13,Dic!CJ13)</f>
        <v>63417</v>
      </c>
      <c r="CW13" s="37"/>
      <c r="CX13" s="59">
        <f>SUM('[1]Nov'!CX13,Dic!CL13)</f>
        <v>75307</v>
      </c>
      <c r="CY13" s="37"/>
      <c r="CZ13" s="59">
        <f t="shared" si="28"/>
        <v>11890</v>
      </c>
      <c r="DA13" s="37"/>
      <c r="DB13" s="60">
        <f t="shared" si="29"/>
        <v>0.18748915905829666</v>
      </c>
      <c r="DC13" s="58" t="str">
        <f t="shared" si="30"/>
        <v>FEDERACION RUSA</v>
      </c>
      <c r="DD13" s="37"/>
      <c r="DE13" s="59">
        <f>'[2]La_Palma'!O115</f>
        <v>0</v>
      </c>
      <c r="DF13" s="37"/>
      <c r="DG13" s="59">
        <f>'[2]La_Palma'!O34</f>
        <v>0</v>
      </c>
      <c r="DH13" s="37"/>
      <c r="DI13" s="59">
        <f t="shared" si="31"/>
        <v>0</v>
      </c>
      <c r="DJ13" s="37"/>
      <c r="DK13" s="60" t="str">
        <f t="shared" si="32"/>
        <v>-----        </v>
      </c>
      <c r="DL13" s="37"/>
      <c r="DM13" s="54"/>
      <c r="DN13" s="37"/>
      <c r="DO13" s="58" t="str">
        <f t="shared" si="33"/>
        <v>FEDERACION RUSA</v>
      </c>
      <c r="DP13" s="37"/>
      <c r="DQ13" s="59">
        <f>SUM('[1]Nov'!DQ13,Dic!DE13)</f>
        <v>0</v>
      </c>
      <c r="DR13" s="37"/>
      <c r="DS13" s="59">
        <f>SUM('[1]Nov'!DS13,Dic!DG13)</f>
        <v>0</v>
      </c>
      <c r="DT13" s="37"/>
      <c r="DU13" s="59">
        <f t="shared" si="34"/>
        <v>0</v>
      </c>
      <c r="DV13" s="37"/>
      <c r="DW13" s="60" t="str">
        <f t="shared" si="35"/>
        <v>-----        </v>
      </c>
    </row>
    <row r="14" spans="1:127" s="56" customFormat="1" ht="15">
      <c r="A14" s="58" t="str">
        <f>('[2]Parametros'!$I$11)</f>
        <v>FINLANDIA</v>
      </c>
      <c r="B14" s="37"/>
      <c r="C14" s="59">
        <f>SUM((Y14,AT14,BO14),(CJ14,DE14))</f>
        <v>40936</v>
      </c>
      <c r="D14" s="59">
        <f>SUM((Z14,AU14,BP14),(CK14,DF14))</f>
        <v>0</v>
      </c>
      <c r="E14" s="59">
        <f>SUM((AA14,AV14,BQ14),(CL14,DG14))</f>
        <v>43318</v>
      </c>
      <c r="F14" s="37"/>
      <c r="G14" s="59">
        <f t="shared" si="0"/>
        <v>2382</v>
      </c>
      <c r="H14" s="37"/>
      <c r="I14" s="60">
        <f t="shared" si="1"/>
        <v>0.058188391635724056</v>
      </c>
      <c r="J14" s="37"/>
      <c r="K14" s="54"/>
      <c r="L14" s="37"/>
      <c r="M14" s="58" t="str">
        <f t="shared" si="2"/>
        <v>FINLANDIA</v>
      </c>
      <c r="N14" s="37"/>
      <c r="O14" s="59">
        <f>SUM((AK14,BF14,CA14),(CV14,DQ14))</f>
        <v>238329</v>
      </c>
      <c r="P14" s="59">
        <f t="shared" si="3"/>
        <v>0</v>
      </c>
      <c r="Q14" s="59">
        <f>SUM((AM14,BH14,CC14),(CX14,DS14))</f>
        <v>248129</v>
      </c>
      <c r="R14" s="37"/>
      <c r="S14" s="59">
        <f t="shared" si="4"/>
        <v>9800</v>
      </c>
      <c r="T14" s="37"/>
      <c r="U14" s="60">
        <f t="shared" si="5"/>
        <v>0.04111962874849473</v>
      </c>
      <c r="V14" s="61"/>
      <c r="W14" s="58" t="str">
        <f t="shared" si="6"/>
        <v>FINLANDIA</v>
      </c>
      <c r="X14" s="37"/>
      <c r="Y14" s="59">
        <f>'[2]Lanzarote'!O123</f>
        <v>2085</v>
      </c>
      <c r="Z14" s="37"/>
      <c r="AA14" s="59">
        <f>'[2]Lanzarote'!O42</f>
        <v>2764</v>
      </c>
      <c r="AB14" s="37"/>
      <c r="AC14" s="59">
        <f t="shared" si="7"/>
        <v>679</v>
      </c>
      <c r="AD14" s="37"/>
      <c r="AE14" s="60">
        <f t="shared" si="8"/>
        <v>0.32565947242206233</v>
      </c>
      <c r="AF14" s="37"/>
      <c r="AG14" s="54"/>
      <c r="AH14" s="37"/>
      <c r="AI14" s="58" t="str">
        <f t="shared" si="9"/>
        <v>FINLANDIA</v>
      </c>
      <c r="AJ14" s="37"/>
      <c r="AK14" s="59">
        <f>SUM('[1]Nov'!AK14,Dic!Y14)</f>
        <v>11372</v>
      </c>
      <c r="AL14" s="37"/>
      <c r="AM14" s="59">
        <f>SUM('[1]Nov'!AM14,Dic!AA14)</f>
        <v>14305</v>
      </c>
      <c r="AN14" s="37"/>
      <c r="AO14" s="59">
        <f t="shared" si="10"/>
        <v>2933</v>
      </c>
      <c r="AP14" s="37"/>
      <c r="AQ14" s="60">
        <f t="shared" si="11"/>
        <v>0.25791417516707704</v>
      </c>
      <c r="AR14" s="58" t="str">
        <f t="shared" si="12"/>
        <v>FINLANDIA</v>
      </c>
      <c r="AS14" s="37"/>
      <c r="AT14" s="59">
        <f>'[2]Fuerteventura'!O123</f>
        <v>2155</v>
      </c>
      <c r="AU14" s="37"/>
      <c r="AV14" s="59">
        <f>'[2]Fuerteventura'!O42</f>
        <v>2261</v>
      </c>
      <c r="AW14" s="37"/>
      <c r="AX14" s="59">
        <f t="shared" si="13"/>
        <v>106</v>
      </c>
      <c r="AY14" s="37"/>
      <c r="AZ14" s="60">
        <f t="shared" si="14"/>
        <v>0.04918793503480278</v>
      </c>
      <c r="BA14" s="37"/>
      <c r="BB14" s="54"/>
      <c r="BC14" s="37"/>
      <c r="BD14" s="58" t="str">
        <f t="shared" si="15"/>
        <v>FINLANDIA</v>
      </c>
      <c r="BE14" s="37"/>
      <c r="BF14" s="59">
        <f>SUM('[1]Nov'!BF14,Dic!AT14)</f>
        <v>10652</v>
      </c>
      <c r="BG14" s="37"/>
      <c r="BH14" s="59">
        <f>SUM('[1]Nov'!BH14,Dic!AV14)</f>
        <v>14229</v>
      </c>
      <c r="BI14" s="37"/>
      <c r="BJ14" s="59">
        <f t="shared" si="16"/>
        <v>3577</v>
      </c>
      <c r="BK14" s="37"/>
      <c r="BL14" s="60">
        <f t="shared" si="17"/>
        <v>0.3358054825384904</v>
      </c>
      <c r="BM14" s="58" t="str">
        <f t="shared" si="18"/>
        <v>FINLANDIA</v>
      </c>
      <c r="BN14" s="37"/>
      <c r="BO14" s="59">
        <f>'[2]Gran_Canaria'!O123</f>
        <v>21266</v>
      </c>
      <c r="BP14" s="37"/>
      <c r="BQ14" s="59">
        <f>'[2]Gran_Canaria'!O42</f>
        <v>21457</v>
      </c>
      <c r="BR14" s="37"/>
      <c r="BS14" s="59">
        <f t="shared" si="19"/>
        <v>191</v>
      </c>
      <c r="BT14" s="37"/>
      <c r="BU14" s="60">
        <f t="shared" si="20"/>
        <v>0.008981472773441173</v>
      </c>
      <c r="BV14" s="60"/>
      <c r="BW14" s="54"/>
      <c r="BX14" s="37"/>
      <c r="BY14" s="58" t="str">
        <f t="shared" si="21"/>
        <v>FINLANDIA</v>
      </c>
      <c r="BZ14" s="37"/>
      <c r="CA14" s="59">
        <f>SUM('[1]Nov'!CA14,Dic!BO14)</f>
        <v>123638</v>
      </c>
      <c r="CB14" s="37"/>
      <c r="CC14" s="59">
        <f>SUM('[1]Nov'!CC14,Dic!BQ14)</f>
        <v>125722</v>
      </c>
      <c r="CD14" s="37"/>
      <c r="CE14" s="59">
        <f t="shared" si="22"/>
        <v>2084</v>
      </c>
      <c r="CF14" s="37"/>
      <c r="CG14" s="60">
        <f t="shared" si="23"/>
        <v>0.01685565926333328</v>
      </c>
      <c r="CH14" s="58" t="str">
        <f t="shared" si="24"/>
        <v>FINLANDIA</v>
      </c>
      <c r="CI14" s="37"/>
      <c r="CJ14" s="59">
        <f>'[2]Tenerife'!O126</f>
        <v>15430</v>
      </c>
      <c r="CK14" s="37"/>
      <c r="CL14" s="59">
        <f>'[2]Tenerife'!O42</f>
        <v>16584</v>
      </c>
      <c r="CM14" s="37"/>
      <c r="CN14" s="59">
        <f t="shared" si="25"/>
        <v>1154</v>
      </c>
      <c r="CO14" s="37"/>
      <c r="CP14" s="60">
        <f t="shared" si="26"/>
        <v>0.07478937135450421</v>
      </c>
      <c r="CQ14" s="37"/>
      <c r="CR14" s="54"/>
      <c r="CS14" s="49"/>
      <c r="CT14" s="58" t="str">
        <f t="shared" si="27"/>
        <v>FINLANDIA</v>
      </c>
      <c r="CU14" s="37"/>
      <c r="CV14" s="59">
        <f>SUM('[1]Nov'!CV14,Dic!CJ14)</f>
        <v>92667</v>
      </c>
      <c r="CW14" s="37"/>
      <c r="CX14" s="59">
        <f>SUM('[1]Nov'!CX14,Dic!CL14)</f>
        <v>93621</v>
      </c>
      <c r="CY14" s="37"/>
      <c r="CZ14" s="59">
        <f t="shared" si="28"/>
        <v>954</v>
      </c>
      <c r="DA14" s="37"/>
      <c r="DB14" s="60">
        <f t="shared" si="29"/>
        <v>0.01029492699666548</v>
      </c>
      <c r="DC14" s="58" t="str">
        <f t="shared" si="30"/>
        <v>FINLANDIA</v>
      </c>
      <c r="DD14" s="37"/>
      <c r="DE14" s="59">
        <f>'[2]La_Palma'!O123</f>
        <v>0</v>
      </c>
      <c r="DF14" s="37"/>
      <c r="DG14" s="59">
        <f>'[2]La_Palma'!O42</f>
        <v>252</v>
      </c>
      <c r="DH14" s="37"/>
      <c r="DI14" s="59">
        <f t="shared" si="31"/>
        <v>252</v>
      </c>
      <c r="DJ14" s="37"/>
      <c r="DK14" s="60" t="str">
        <f t="shared" si="32"/>
        <v>-----        </v>
      </c>
      <c r="DL14" s="37"/>
      <c r="DM14" s="54"/>
      <c r="DN14" s="37"/>
      <c r="DO14" s="58" t="str">
        <f t="shared" si="33"/>
        <v>FINLANDIA</v>
      </c>
      <c r="DP14" s="37"/>
      <c r="DQ14" s="59">
        <f>SUM('[1]Nov'!DQ14,Dic!DE14)</f>
        <v>0</v>
      </c>
      <c r="DR14" s="37"/>
      <c r="DS14" s="59">
        <f>SUM('[1]Nov'!DS14,Dic!DG14)</f>
        <v>252</v>
      </c>
      <c r="DT14" s="37"/>
      <c r="DU14" s="59">
        <f t="shared" si="34"/>
        <v>252</v>
      </c>
      <c r="DV14" s="37"/>
      <c r="DW14" s="60" t="str">
        <f t="shared" si="35"/>
        <v>-----        </v>
      </c>
    </row>
    <row r="15" spans="1:127" s="56" customFormat="1" ht="15">
      <c r="A15" s="58" t="str">
        <f>('[2]Parametros'!$J$11)</f>
        <v>FRANCIA</v>
      </c>
      <c r="B15" s="37"/>
      <c r="C15" s="59">
        <f>SUM((Y15,AT15,BO15),(CJ15,DE15))</f>
        <v>30157</v>
      </c>
      <c r="D15" s="59">
        <f>SUM((Z15,AU15,BP15),(CK15,DF15))</f>
        <v>0</v>
      </c>
      <c r="E15" s="59">
        <f>SUM((AA15,AV15,BQ15),(CL15,DG15))</f>
        <v>33438</v>
      </c>
      <c r="F15" s="37"/>
      <c r="G15" s="59">
        <f t="shared" si="0"/>
        <v>3281</v>
      </c>
      <c r="H15" s="37"/>
      <c r="I15" s="60">
        <f t="shared" si="1"/>
        <v>0.10879729416055973</v>
      </c>
      <c r="J15" s="37"/>
      <c r="K15" s="54"/>
      <c r="L15" s="37"/>
      <c r="M15" s="58" t="str">
        <f t="shared" si="2"/>
        <v>FRANCIA</v>
      </c>
      <c r="N15" s="37"/>
      <c r="O15" s="59">
        <f>SUM((AK15,BF15,CA15),(CV15,DQ15))</f>
        <v>428127</v>
      </c>
      <c r="P15" s="59">
        <f t="shared" si="3"/>
        <v>0</v>
      </c>
      <c r="Q15" s="59">
        <f>SUM((AM15,BH15,CC15),(CX15,DS15))</f>
        <v>450497</v>
      </c>
      <c r="R15" s="37"/>
      <c r="S15" s="59">
        <f t="shared" si="4"/>
        <v>22370</v>
      </c>
      <c r="T15" s="37"/>
      <c r="U15" s="60">
        <f t="shared" si="5"/>
        <v>0.052250850798945175</v>
      </c>
      <c r="V15" s="61"/>
      <c r="W15" s="58" t="str">
        <f t="shared" si="6"/>
        <v>FRANCIA</v>
      </c>
      <c r="X15" s="37"/>
      <c r="Y15" s="59">
        <f>'[2]Lanzarote'!O124</f>
        <v>8834</v>
      </c>
      <c r="Z15" s="37"/>
      <c r="AA15" s="59">
        <f>'[2]Lanzarote'!O43</f>
        <v>8529</v>
      </c>
      <c r="AB15" s="37"/>
      <c r="AC15" s="59">
        <f t="shared" si="7"/>
        <v>-305</v>
      </c>
      <c r="AD15" s="37"/>
      <c r="AE15" s="60">
        <f t="shared" si="8"/>
        <v>-0.03452569617387367</v>
      </c>
      <c r="AF15" s="37"/>
      <c r="AG15" s="54"/>
      <c r="AH15" s="37"/>
      <c r="AI15" s="58" t="str">
        <f t="shared" si="9"/>
        <v>FRANCIA</v>
      </c>
      <c r="AJ15" s="37"/>
      <c r="AK15" s="59">
        <f>SUM('[1]Nov'!AK15,Dic!Y15)</f>
        <v>114989</v>
      </c>
      <c r="AL15" s="37"/>
      <c r="AM15" s="59">
        <f>SUM('[1]Nov'!AM15,Dic!AA15)</f>
        <v>114651</v>
      </c>
      <c r="AN15" s="37"/>
      <c r="AO15" s="59">
        <f t="shared" si="10"/>
        <v>-338</v>
      </c>
      <c r="AP15" s="37"/>
      <c r="AQ15" s="60">
        <f t="shared" si="11"/>
        <v>-0.002939411595891781</v>
      </c>
      <c r="AR15" s="58" t="str">
        <f t="shared" si="12"/>
        <v>FRANCIA</v>
      </c>
      <c r="AS15" s="37"/>
      <c r="AT15" s="59">
        <f>'[2]Fuerteventura'!O124</f>
        <v>9521</v>
      </c>
      <c r="AU15" s="37"/>
      <c r="AV15" s="59">
        <f>'[2]Fuerteventura'!O43</f>
        <v>9235</v>
      </c>
      <c r="AW15" s="37"/>
      <c r="AX15" s="59">
        <f t="shared" si="13"/>
        <v>-286</v>
      </c>
      <c r="AY15" s="37"/>
      <c r="AZ15" s="60">
        <f t="shared" si="14"/>
        <v>-0.03003886146413192</v>
      </c>
      <c r="BA15" s="37"/>
      <c r="BB15" s="54"/>
      <c r="BC15" s="37"/>
      <c r="BD15" s="58" t="str">
        <f t="shared" si="15"/>
        <v>FRANCIA</v>
      </c>
      <c r="BE15" s="37"/>
      <c r="BF15" s="59">
        <f>SUM('[1]Nov'!BF15,Dic!AT15)</f>
        <v>139852</v>
      </c>
      <c r="BG15" s="37"/>
      <c r="BH15" s="59">
        <f>SUM('[1]Nov'!BH15,Dic!AV15)</f>
        <v>145081</v>
      </c>
      <c r="BI15" s="37"/>
      <c r="BJ15" s="59">
        <f t="shared" si="16"/>
        <v>5229</v>
      </c>
      <c r="BK15" s="37"/>
      <c r="BL15" s="60">
        <f t="shared" si="17"/>
        <v>0.037389526070417296</v>
      </c>
      <c r="BM15" s="58" t="str">
        <f t="shared" si="18"/>
        <v>FRANCIA</v>
      </c>
      <c r="BN15" s="37"/>
      <c r="BO15" s="59">
        <f>'[2]Gran_Canaria'!O124</f>
        <v>2807</v>
      </c>
      <c r="BP15" s="37"/>
      <c r="BQ15" s="59">
        <f>'[2]Gran_Canaria'!O43</f>
        <v>3588</v>
      </c>
      <c r="BR15" s="37"/>
      <c r="BS15" s="59">
        <f t="shared" si="19"/>
        <v>781</v>
      </c>
      <c r="BT15" s="37"/>
      <c r="BU15" s="60">
        <f t="shared" si="20"/>
        <v>0.278232988956181</v>
      </c>
      <c r="BV15" s="60"/>
      <c r="BW15" s="54"/>
      <c r="BX15" s="37"/>
      <c r="BY15" s="58" t="str">
        <f t="shared" si="21"/>
        <v>FRANCIA</v>
      </c>
      <c r="BZ15" s="37"/>
      <c r="CA15" s="59">
        <f>SUM('[1]Nov'!CA15,Dic!BO15)</f>
        <v>51610</v>
      </c>
      <c r="CB15" s="37"/>
      <c r="CC15" s="59">
        <f>SUM('[1]Nov'!CC15,Dic!BQ15)</f>
        <v>59427</v>
      </c>
      <c r="CD15" s="37"/>
      <c r="CE15" s="59">
        <f t="shared" si="22"/>
        <v>7817</v>
      </c>
      <c r="CF15" s="37"/>
      <c r="CG15" s="60">
        <f t="shared" si="23"/>
        <v>0.15146289478783181</v>
      </c>
      <c r="CH15" s="58" t="str">
        <f t="shared" si="24"/>
        <v>FRANCIA</v>
      </c>
      <c r="CI15" s="37"/>
      <c r="CJ15" s="59">
        <f>'[2]Tenerife'!O127</f>
        <v>8859</v>
      </c>
      <c r="CK15" s="37"/>
      <c r="CL15" s="59">
        <f>'[2]Tenerife'!O43</f>
        <v>11470</v>
      </c>
      <c r="CM15" s="37"/>
      <c r="CN15" s="59">
        <f t="shared" si="25"/>
        <v>2611</v>
      </c>
      <c r="CO15" s="37"/>
      <c r="CP15" s="60">
        <f t="shared" si="26"/>
        <v>0.2947285246641833</v>
      </c>
      <c r="CQ15" s="37"/>
      <c r="CR15" s="54"/>
      <c r="CS15" s="49"/>
      <c r="CT15" s="58" t="str">
        <f t="shared" si="27"/>
        <v>FRANCIA</v>
      </c>
      <c r="CU15" s="37"/>
      <c r="CV15" s="59">
        <f>SUM('[1]Nov'!CV15,Dic!CJ15)</f>
        <v>119320</v>
      </c>
      <c r="CW15" s="37"/>
      <c r="CX15" s="59">
        <f>SUM('[1]Nov'!CX15,Dic!CL15)</f>
        <v>123669</v>
      </c>
      <c r="CY15" s="37"/>
      <c r="CZ15" s="59">
        <f t="shared" si="28"/>
        <v>4349</v>
      </c>
      <c r="DA15" s="37"/>
      <c r="DB15" s="60">
        <f t="shared" si="29"/>
        <v>0.036448206503519945</v>
      </c>
      <c r="DC15" s="58" t="str">
        <f t="shared" si="30"/>
        <v>FRANCIA</v>
      </c>
      <c r="DD15" s="37"/>
      <c r="DE15" s="59">
        <f>'[2]La_Palma'!O124</f>
        <v>136</v>
      </c>
      <c r="DF15" s="37"/>
      <c r="DG15" s="59">
        <f>'[2]La_Palma'!O43</f>
        <v>616</v>
      </c>
      <c r="DH15" s="37"/>
      <c r="DI15" s="59">
        <f t="shared" si="31"/>
        <v>480</v>
      </c>
      <c r="DJ15" s="37"/>
      <c r="DK15" s="60">
        <f t="shared" si="32"/>
        <v>3.5294117647058822</v>
      </c>
      <c r="DL15" s="37"/>
      <c r="DM15" s="54"/>
      <c r="DN15" s="37"/>
      <c r="DO15" s="58" t="str">
        <f t="shared" si="33"/>
        <v>FRANCIA</v>
      </c>
      <c r="DP15" s="37"/>
      <c r="DQ15" s="59">
        <f>SUM('[1]Nov'!DQ15,Dic!DE15)</f>
        <v>2356</v>
      </c>
      <c r="DR15" s="37"/>
      <c r="DS15" s="59">
        <f>SUM('[1]Nov'!DS15,Dic!DG15)</f>
        <v>7669</v>
      </c>
      <c r="DT15" s="37"/>
      <c r="DU15" s="59">
        <f t="shared" si="34"/>
        <v>5313</v>
      </c>
      <c r="DV15" s="37"/>
      <c r="DW15" s="60">
        <f t="shared" si="35"/>
        <v>2.25509337860781</v>
      </c>
    </row>
    <row r="16" spans="1:127" s="56" customFormat="1" ht="15">
      <c r="A16" s="58" t="str">
        <f>('[2]Parametros'!$K$11)</f>
        <v>REINO UNIDO</v>
      </c>
      <c r="B16" s="37"/>
      <c r="C16" s="59">
        <f>SUM((Y16,AT16,BO16),(CJ16,DE16))</f>
        <v>357603</v>
      </c>
      <c r="D16" s="59">
        <f>SUM((Z16,AU16,BP16),(CK16,DF16))</f>
        <v>0</v>
      </c>
      <c r="E16" s="59">
        <f>SUM((AA16,AV16,BQ16),(CL16,DG16))</f>
        <v>445498</v>
      </c>
      <c r="F16" s="37"/>
      <c r="G16" s="59">
        <f t="shared" si="0"/>
        <v>87895</v>
      </c>
      <c r="H16" s="37"/>
      <c r="I16" s="60">
        <f t="shared" si="1"/>
        <v>0.2457893250336267</v>
      </c>
      <c r="J16" s="37"/>
      <c r="K16" s="54"/>
      <c r="L16" s="37"/>
      <c r="M16" s="58" t="str">
        <f t="shared" si="2"/>
        <v>REINO UNIDO</v>
      </c>
      <c r="N16" s="37"/>
      <c r="O16" s="59">
        <f>SUM((AK16,BF16,CA16),(CV16,DQ16))</f>
        <v>4279392</v>
      </c>
      <c r="P16" s="59">
        <f t="shared" si="3"/>
        <v>0</v>
      </c>
      <c r="Q16" s="59">
        <f>SUM((AM16,BH16,CC16),(CX16,DS16))</f>
        <v>5055084</v>
      </c>
      <c r="R16" s="37"/>
      <c r="S16" s="59">
        <f t="shared" si="4"/>
        <v>775692</v>
      </c>
      <c r="T16" s="37"/>
      <c r="U16" s="60">
        <f t="shared" si="5"/>
        <v>0.18126219799448146</v>
      </c>
      <c r="V16" s="61"/>
      <c r="W16" s="58" t="str">
        <f t="shared" si="6"/>
        <v>REINO UNIDO</v>
      </c>
      <c r="X16" s="37"/>
      <c r="Y16" s="59">
        <f>'[2]Lanzarote'!O126</f>
        <v>91471</v>
      </c>
      <c r="Z16" s="37"/>
      <c r="AA16" s="59">
        <f>'[2]Lanzarote'!O45</f>
        <v>111592</v>
      </c>
      <c r="AB16" s="37"/>
      <c r="AC16" s="59">
        <f t="shared" si="7"/>
        <v>20121</v>
      </c>
      <c r="AD16" s="37"/>
      <c r="AE16" s="60">
        <f t="shared" si="8"/>
        <v>0.21997135704212264</v>
      </c>
      <c r="AF16" s="37"/>
      <c r="AG16" s="54"/>
      <c r="AH16" s="37"/>
      <c r="AI16" s="58" t="str">
        <f t="shared" si="9"/>
        <v>REINO UNIDO</v>
      </c>
      <c r="AJ16" s="37"/>
      <c r="AK16" s="59">
        <f>SUM('[1]Nov'!AK16,Dic!Y16)</f>
        <v>1162432</v>
      </c>
      <c r="AL16" s="37"/>
      <c r="AM16" s="59">
        <f>SUM('[1]Nov'!AM16,Dic!AA16)</f>
        <v>1306433</v>
      </c>
      <c r="AN16" s="37"/>
      <c r="AO16" s="59">
        <f t="shared" si="10"/>
        <v>144001</v>
      </c>
      <c r="AP16" s="37"/>
      <c r="AQ16" s="60">
        <f t="shared" si="11"/>
        <v>0.1238790742168144</v>
      </c>
      <c r="AR16" s="58" t="str">
        <f t="shared" si="12"/>
        <v>REINO UNIDO</v>
      </c>
      <c r="AS16" s="37"/>
      <c r="AT16" s="59">
        <f>'[2]Fuerteventura'!O126</f>
        <v>48992</v>
      </c>
      <c r="AU16" s="37"/>
      <c r="AV16" s="59">
        <f>'[2]Fuerteventura'!O45</f>
        <v>60275</v>
      </c>
      <c r="AW16" s="37"/>
      <c r="AX16" s="59">
        <f t="shared" si="13"/>
        <v>11283</v>
      </c>
      <c r="AY16" s="37"/>
      <c r="AZ16" s="60">
        <f t="shared" si="14"/>
        <v>0.23030290659699543</v>
      </c>
      <c r="BA16" s="37"/>
      <c r="BB16" s="54"/>
      <c r="BC16" s="37"/>
      <c r="BD16" s="58" t="str">
        <f t="shared" si="15"/>
        <v>REINO UNIDO</v>
      </c>
      <c r="BE16" s="37"/>
      <c r="BF16" s="59">
        <f>SUM('[1]Nov'!BF16,Dic!AT16)</f>
        <v>572928</v>
      </c>
      <c r="BG16" s="37"/>
      <c r="BH16" s="59">
        <f>SUM('[1]Nov'!BH16,Dic!AV16)</f>
        <v>669276</v>
      </c>
      <c r="BI16" s="37"/>
      <c r="BJ16" s="59">
        <f t="shared" si="16"/>
        <v>96348</v>
      </c>
      <c r="BK16" s="37"/>
      <c r="BL16" s="60">
        <f t="shared" si="17"/>
        <v>0.16816772788203754</v>
      </c>
      <c r="BM16" s="58" t="str">
        <f t="shared" si="18"/>
        <v>REINO UNIDO</v>
      </c>
      <c r="BN16" s="37"/>
      <c r="BO16" s="59">
        <f>'[2]Gran_Canaria'!O126</f>
        <v>47695</v>
      </c>
      <c r="BP16" s="37"/>
      <c r="BQ16" s="59">
        <f>'[2]Gran_Canaria'!O45</f>
        <v>70569</v>
      </c>
      <c r="BR16" s="37"/>
      <c r="BS16" s="59">
        <f t="shared" si="19"/>
        <v>22874</v>
      </c>
      <c r="BT16" s="37"/>
      <c r="BU16" s="60">
        <f t="shared" si="20"/>
        <v>0.4795890554565468</v>
      </c>
      <c r="BV16" s="60"/>
      <c r="BW16" s="54"/>
      <c r="BX16" s="37"/>
      <c r="BY16" s="58" t="str">
        <f t="shared" si="21"/>
        <v>REINO UNIDO</v>
      </c>
      <c r="BZ16" s="37"/>
      <c r="CA16" s="59">
        <f>SUM('[1]Nov'!CA16,Dic!BO16)</f>
        <v>633270</v>
      </c>
      <c r="CB16" s="37"/>
      <c r="CC16" s="59">
        <f>SUM('[1]Nov'!CC16,Dic!BQ16)</f>
        <v>823713</v>
      </c>
      <c r="CD16" s="37"/>
      <c r="CE16" s="59">
        <f t="shared" si="22"/>
        <v>190443</v>
      </c>
      <c r="CF16" s="37"/>
      <c r="CG16" s="60">
        <f t="shared" si="23"/>
        <v>0.3007295466388744</v>
      </c>
      <c r="CH16" s="58" t="str">
        <f t="shared" si="24"/>
        <v>REINO UNIDO</v>
      </c>
      <c r="CI16" s="37"/>
      <c r="CJ16" s="59">
        <f>'[2]Tenerife'!O129</f>
        <v>167165</v>
      </c>
      <c r="CK16" s="37"/>
      <c r="CL16" s="59">
        <f>'[2]Tenerife'!O45</f>
        <v>198905</v>
      </c>
      <c r="CM16" s="37"/>
      <c r="CN16" s="59">
        <f t="shared" si="25"/>
        <v>31740</v>
      </c>
      <c r="CO16" s="37"/>
      <c r="CP16" s="60">
        <f t="shared" si="26"/>
        <v>0.18987228187718722</v>
      </c>
      <c r="CQ16" s="37"/>
      <c r="CR16" s="54"/>
      <c r="CS16" s="49"/>
      <c r="CT16" s="58" t="str">
        <f t="shared" si="27"/>
        <v>REINO UNIDO</v>
      </c>
      <c r="CU16" s="37"/>
      <c r="CV16" s="59">
        <f>SUM('[1]Nov'!CV16,Dic!CJ16)</f>
        <v>1886879</v>
      </c>
      <c r="CW16" s="37"/>
      <c r="CX16" s="59">
        <f>SUM('[1]Nov'!CX16,Dic!CL16)</f>
        <v>2227970</v>
      </c>
      <c r="CY16" s="37"/>
      <c r="CZ16" s="59">
        <f t="shared" si="28"/>
        <v>341091</v>
      </c>
      <c r="DA16" s="37"/>
      <c r="DB16" s="60">
        <f t="shared" si="29"/>
        <v>0.18076993808294015</v>
      </c>
      <c r="DC16" s="58" t="str">
        <f t="shared" si="30"/>
        <v>REINO UNIDO</v>
      </c>
      <c r="DD16" s="37"/>
      <c r="DE16" s="59">
        <f>'[2]La_Palma'!O126</f>
        <v>2280</v>
      </c>
      <c r="DF16" s="37"/>
      <c r="DG16" s="59">
        <f>'[2]La_Palma'!O45</f>
        <v>4157</v>
      </c>
      <c r="DH16" s="37"/>
      <c r="DI16" s="59">
        <f t="shared" si="31"/>
        <v>1877</v>
      </c>
      <c r="DJ16" s="37"/>
      <c r="DK16" s="60">
        <f t="shared" si="32"/>
        <v>0.8232456140350877</v>
      </c>
      <c r="DL16" s="37"/>
      <c r="DM16" s="54"/>
      <c r="DN16" s="37"/>
      <c r="DO16" s="58" t="str">
        <f t="shared" si="33"/>
        <v>REINO UNIDO</v>
      </c>
      <c r="DP16" s="37"/>
      <c r="DQ16" s="59">
        <f>SUM('[1]Nov'!DQ16,Dic!DE16)</f>
        <v>23883</v>
      </c>
      <c r="DR16" s="37"/>
      <c r="DS16" s="59">
        <f>SUM('[1]Nov'!DS16,Dic!DG16)</f>
        <v>27692</v>
      </c>
      <c r="DT16" s="37"/>
      <c r="DU16" s="59">
        <f t="shared" si="34"/>
        <v>3809</v>
      </c>
      <c r="DV16" s="37"/>
      <c r="DW16" s="60">
        <f t="shared" si="35"/>
        <v>0.15948582673868442</v>
      </c>
    </row>
    <row r="17" spans="1:127" s="56" customFormat="1" ht="15">
      <c r="A17" s="58" t="str">
        <f>('[2]Parametros'!$L$11)</f>
        <v>HOLANDA</v>
      </c>
      <c r="B17" s="37"/>
      <c r="C17" s="59">
        <f>SUM((Y17,AT17,BO17),(CJ17,DE17))</f>
        <v>43358</v>
      </c>
      <c r="D17" s="59">
        <f>SUM((Z17,AU17,BP17),(CK17,DF17))</f>
        <v>0</v>
      </c>
      <c r="E17" s="59">
        <f>SUM((AA17,AV17,BQ17),(CL17,DG17))</f>
        <v>46622</v>
      </c>
      <c r="F17" s="37"/>
      <c r="G17" s="59">
        <f t="shared" si="0"/>
        <v>3264</v>
      </c>
      <c r="H17" s="37"/>
      <c r="I17" s="60">
        <f t="shared" si="1"/>
        <v>0.07528022510263388</v>
      </c>
      <c r="J17" s="37"/>
      <c r="K17" s="54"/>
      <c r="L17" s="37"/>
      <c r="M17" s="58" t="str">
        <f t="shared" si="2"/>
        <v>HOLANDA</v>
      </c>
      <c r="N17" s="37"/>
      <c r="O17" s="59">
        <f>SUM((AK17,BF17,CA17),(CV17,DQ17))</f>
        <v>454127</v>
      </c>
      <c r="P17" s="59">
        <f t="shared" si="3"/>
        <v>0</v>
      </c>
      <c r="Q17" s="59">
        <f>SUM((AM17,BH17,CC17),(CX17,DS17))</f>
        <v>584874</v>
      </c>
      <c r="R17" s="37"/>
      <c r="S17" s="59">
        <f t="shared" si="4"/>
        <v>130747</v>
      </c>
      <c r="T17" s="37"/>
      <c r="U17" s="60">
        <f t="shared" si="5"/>
        <v>0.2879084485177054</v>
      </c>
      <c r="V17" s="61"/>
      <c r="W17" s="58" t="str">
        <f t="shared" si="6"/>
        <v>HOLANDA</v>
      </c>
      <c r="X17" s="37"/>
      <c r="Y17" s="59">
        <f>'[2]Lanzarote'!O150</f>
        <v>8227</v>
      </c>
      <c r="Z17" s="37"/>
      <c r="AA17" s="59">
        <f>'[2]Lanzarote'!O69</f>
        <v>9879</v>
      </c>
      <c r="AB17" s="37"/>
      <c r="AC17" s="59">
        <f t="shared" si="7"/>
        <v>1652</v>
      </c>
      <c r="AD17" s="37"/>
      <c r="AE17" s="60">
        <f t="shared" si="8"/>
        <v>0.2008022365382278</v>
      </c>
      <c r="AF17" s="37"/>
      <c r="AG17" s="54"/>
      <c r="AH17" s="37"/>
      <c r="AI17" s="58" t="str">
        <f t="shared" si="9"/>
        <v>HOLANDA</v>
      </c>
      <c r="AJ17" s="37"/>
      <c r="AK17" s="59">
        <f>SUM('[1]Nov'!AK17,Dic!Y17)</f>
        <v>84462</v>
      </c>
      <c r="AL17" s="37"/>
      <c r="AM17" s="59">
        <f>SUM('[1]Nov'!AM17,Dic!AA17)</f>
        <v>103786</v>
      </c>
      <c r="AN17" s="37"/>
      <c r="AO17" s="59">
        <f t="shared" si="10"/>
        <v>19324</v>
      </c>
      <c r="AP17" s="37"/>
      <c r="AQ17" s="60">
        <f t="shared" si="11"/>
        <v>0.2287892780185172</v>
      </c>
      <c r="AR17" s="58" t="str">
        <f t="shared" si="12"/>
        <v>HOLANDA</v>
      </c>
      <c r="AS17" s="37"/>
      <c r="AT17" s="59">
        <f>'[2]Fuerteventura'!O150</f>
        <v>5474</v>
      </c>
      <c r="AU17" s="37"/>
      <c r="AV17" s="59">
        <f>'[2]Fuerteventura'!O69</f>
        <v>4794</v>
      </c>
      <c r="AW17" s="37"/>
      <c r="AX17" s="59">
        <f t="shared" si="13"/>
        <v>-680</v>
      </c>
      <c r="AY17" s="37"/>
      <c r="AZ17" s="60">
        <f t="shared" si="14"/>
        <v>-0.12422360248447205</v>
      </c>
      <c r="BA17" s="37"/>
      <c r="BB17" s="54"/>
      <c r="BC17" s="37"/>
      <c r="BD17" s="58" t="str">
        <f t="shared" si="15"/>
        <v>HOLANDA</v>
      </c>
      <c r="BE17" s="37"/>
      <c r="BF17" s="59">
        <f>SUM('[1]Nov'!BF17,Dic!AT17)</f>
        <v>43499</v>
      </c>
      <c r="BG17" s="37"/>
      <c r="BH17" s="59">
        <f>SUM('[1]Nov'!BH17,Dic!AV17)</f>
        <v>63781</v>
      </c>
      <c r="BI17" s="37"/>
      <c r="BJ17" s="59">
        <f t="shared" si="16"/>
        <v>20282</v>
      </c>
      <c r="BK17" s="37"/>
      <c r="BL17" s="60">
        <f t="shared" si="17"/>
        <v>0.4662635922664889</v>
      </c>
      <c r="BM17" s="58" t="str">
        <f t="shared" si="18"/>
        <v>HOLANDA</v>
      </c>
      <c r="BN17" s="37"/>
      <c r="BO17" s="59">
        <f>'[2]Gran_Canaria'!O150</f>
        <v>15702</v>
      </c>
      <c r="BP17" s="37"/>
      <c r="BQ17" s="59">
        <f>'[2]Gran_Canaria'!O69</f>
        <v>16655</v>
      </c>
      <c r="BR17" s="37"/>
      <c r="BS17" s="59">
        <f t="shared" si="19"/>
        <v>953</v>
      </c>
      <c r="BT17" s="37"/>
      <c r="BU17" s="60">
        <f t="shared" si="20"/>
        <v>0.06069290536237422</v>
      </c>
      <c r="BV17" s="60"/>
      <c r="BW17" s="54"/>
      <c r="BX17" s="37"/>
      <c r="BY17" s="58" t="str">
        <f t="shared" si="21"/>
        <v>HOLANDA</v>
      </c>
      <c r="BZ17" s="37"/>
      <c r="CA17" s="59">
        <f>SUM('[1]Nov'!CA17,Dic!BO17)</f>
        <v>178850</v>
      </c>
      <c r="CB17" s="37"/>
      <c r="CC17" s="59">
        <f>SUM('[1]Nov'!CC17,Dic!BQ17)</f>
        <v>224436</v>
      </c>
      <c r="CD17" s="37"/>
      <c r="CE17" s="59">
        <f t="shared" si="22"/>
        <v>45586</v>
      </c>
      <c r="CF17" s="37"/>
      <c r="CG17" s="60">
        <f t="shared" si="23"/>
        <v>0.25488398098965614</v>
      </c>
      <c r="CH17" s="58" t="str">
        <f t="shared" si="24"/>
        <v>HOLANDA</v>
      </c>
      <c r="CI17" s="37"/>
      <c r="CJ17" s="59">
        <f>'[2]Tenerife'!O156</f>
        <v>12040</v>
      </c>
      <c r="CK17" s="37"/>
      <c r="CL17" s="59">
        <f>'[2]Tenerife'!O72</f>
        <v>13204</v>
      </c>
      <c r="CM17" s="37"/>
      <c r="CN17" s="59">
        <f t="shared" si="25"/>
        <v>1164</v>
      </c>
      <c r="CO17" s="37"/>
      <c r="CP17" s="60">
        <f t="shared" si="26"/>
        <v>0.09667774086378737</v>
      </c>
      <c r="CQ17" s="37"/>
      <c r="CR17" s="54"/>
      <c r="CS17" s="49"/>
      <c r="CT17" s="58" t="str">
        <f t="shared" si="27"/>
        <v>HOLANDA</v>
      </c>
      <c r="CU17" s="37"/>
      <c r="CV17" s="59">
        <f>SUM('[1]Nov'!CV17,Dic!CJ17)</f>
        <v>128991</v>
      </c>
      <c r="CW17" s="37"/>
      <c r="CX17" s="59">
        <f>SUM('[1]Nov'!CX17,Dic!CL17)</f>
        <v>169246</v>
      </c>
      <c r="CY17" s="37"/>
      <c r="CZ17" s="59">
        <f t="shared" si="28"/>
        <v>40255</v>
      </c>
      <c r="DA17" s="37"/>
      <c r="DB17" s="60">
        <f t="shared" si="29"/>
        <v>0.31207603631261094</v>
      </c>
      <c r="DC17" s="58" t="str">
        <f t="shared" si="30"/>
        <v>HOLANDA</v>
      </c>
      <c r="DD17" s="37"/>
      <c r="DE17" s="59">
        <f>'[2]La_Palma'!O150</f>
        <v>1915</v>
      </c>
      <c r="DF17" s="37"/>
      <c r="DG17" s="59">
        <f>'[2]La_Palma'!O69</f>
        <v>2090</v>
      </c>
      <c r="DH17" s="37"/>
      <c r="DI17" s="59">
        <f t="shared" si="31"/>
        <v>175</v>
      </c>
      <c r="DJ17" s="37"/>
      <c r="DK17" s="60">
        <f t="shared" si="32"/>
        <v>0.09138381201044386</v>
      </c>
      <c r="DL17" s="37"/>
      <c r="DM17" s="54"/>
      <c r="DN17" s="37"/>
      <c r="DO17" s="58" t="str">
        <f t="shared" si="33"/>
        <v>HOLANDA</v>
      </c>
      <c r="DP17" s="37"/>
      <c r="DQ17" s="59">
        <f>SUM('[1]Nov'!DQ17,Dic!DE17)</f>
        <v>18325</v>
      </c>
      <c r="DR17" s="37"/>
      <c r="DS17" s="59">
        <f>SUM('[1]Nov'!DS17,Dic!DG17)</f>
        <v>23625</v>
      </c>
      <c r="DT17" s="37"/>
      <c r="DU17" s="59">
        <f t="shared" si="34"/>
        <v>5300</v>
      </c>
      <c r="DV17" s="37"/>
      <c r="DW17" s="60">
        <f t="shared" si="35"/>
        <v>0.2892223738062756</v>
      </c>
    </row>
    <row r="18" spans="1:127" s="56" customFormat="1" ht="15">
      <c r="A18" s="58" t="str">
        <f>('[2]Parametros'!$M$11)</f>
        <v>IRLANDA</v>
      </c>
      <c r="B18" s="37"/>
      <c r="C18" s="59">
        <f>SUM((Y18,AT18,BO18),(CJ18,DE18))</f>
        <v>31685</v>
      </c>
      <c r="D18" s="59">
        <f>SUM((Z18,AU18,BP18),(CK18,DF18))</f>
        <v>0</v>
      </c>
      <c r="E18" s="59">
        <f>SUM((AA18,AV18,BQ18),(CL18,DG18))</f>
        <v>37079</v>
      </c>
      <c r="F18" s="37"/>
      <c r="G18" s="59">
        <f t="shared" si="0"/>
        <v>5394</v>
      </c>
      <c r="H18" s="37"/>
      <c r="I18" s="60">
        <f t="shared" si="1"/>
        <v>0.17023828309925831</v>
      </c>
      <c r="J18" s="37"/>
      <c r="K18" s="54"/>
      <c r="L18" s="37"/>
      <c r="M18" s="58" t="str">
        <f t="shared" si="2"/>
        <v>IRLANDA</v>
      </c>
      <c r="N18" s="37"/>
      <c r="O18" s="59">
        <f>SUM((AK18,BF18,CA18),(CV18,DQ18))</f>
        <v>457278</v>
      </c>
      <c r="P18" s="59">
        <f t="shared" si="3"/>
        <v>0</v>
      </c>
      <c r="Q18" s="59">
        <f>SUM((AM18,BH18,CC18),(CX18,DS18))</f>
        <v>497011</v>
      </c>
      <c r="R18" s="37"/>
      <c r="S18" s="59">
        <f t="shared" si="4"/>
        <v>39733</v>
      </c>
      <c r="T18" s="37"/>
      <c r="U18" s="60">
        <f t="shared" si="5"/>
        <v>0.08689025056967534</v>
      </c>
      <c r="V18" s="61"/>
      <c r="W18" s="58" t="str">
        <f t="shared" si="6"/>
        <v>IRLANDA</v>
      </c>
      <c r="X18" s="37"/>
      <c r="Y18" s="59">
        <f>'[2]Lanzarote'!O151</f>
        <v>15478</v>
      </c>
      <c r="Z18" s="37"/>
      <c r="AA18" s="59">
        <f>'[2]Lanzarote'!O70</f>
        <v>16836</v>
      </c>
      <c r="AB18" s="37"/>
      <c r="AC18" s="59">
        <f t="shared" si="7"/>
        <v>1358</v>
      </c>
      <c r="AD18" s="37"/>
      <c r="AE18" s="60">
        <f t="shared" si="8"/>
        <v>0.08773743377697377</v>
      </c>
      <c r="AF18" s="37"/>
      <c r="AG18" s="54"/>
      <c r="AH18" s="37"/>
      <c r="AI18" s="58" t="str">
        <f t="shared" si="9"/>
        <v>IRLANDA</v>
      </c>
      <c r="AJ18" s="37"/>
      <c r="AK18" s="59">
        <f>SUM('[1]Nov'!AK18,Dic!Y18)</f>
        <v>227680</v>
      </c>
      <c r="AL18" s="37"/>
      <c r="AM18" s="59">
        <f>SUM('[1]Nov'!AM18,Dic!AA18)</f>
        <v>243971</v>
      </c>
      <c r="AN18" s="37"/>
      <c r="AO18" s="59">
        <f t="shared" si="10"/>
        <v>16291</v>
      </c>
      <c r="AP18" s="37"/>
      <c r="AQ18" s="60">
        <f t="shared" si="11"/>
        <v>0.07155217849613493</v>
      </c>
      <c r="AR18" s="58" t="str">
        <f t="shared" si="12"/>
        <v>IRLANDA</v>
      </c>
      <c r="AS18" s="37"/>
      <c r="AT18" s="59">
        <f>'[2]Fuerteventura'!O151</f>
        <v>3218</v>
      </c>
      <c r="AU18" s="37"/>
      <c r="AV18" s="59">
        <f>'[2]Fuerteventura'!O70</f>
        <v>4942</v>
      </c>
      <c r="AW18" s="37"/>
      <c r="AX18" s="59">
        <f t="shared" si="13"/>
        <v>1724</v>
      </c>
      <c r="AY18" s="37"/>
      <c r="AZ18" s="60">
        <f t="shared" si="14"/>
        <v>0.5357364822871349</v>
      </c>
      <c r="BA18" s="37"/>
      <c r="BB18" s="54"/>
      <c r="BC18" s="37"/>
      <c r="BD18" s="58" t="str">
        <f t="shared" si="15"/>
        <v>IRLANDA</v>
      </c>
      <c r="BE18" s="37"/>
      <c r="BF18" s="59">
        <f>SUM('[1]Nov'!BF18,Dic!AT18)</f>
        <v>57602</v>
      </c>
      <c r="BG18" s="37"/>
      <c r="BH18" s="59">
        <f>SUM('[1]Nov'!BH18,Dic!AV18)</f>
        <v>50480</v>
      </c>
      <c r="BI18" s="37"/>
      <c r="BJ18" s="59">
        <f t="shared" si="16"/>
        <v>-7122</v>
      </c>
      <c r="BK18" s="37"/>
      <c r="BL18" s="60">
        <f t="shared" si="17"/>
        <v>-0.12364154022429777</v>
      </c>
      <c r="BM18" s="58" t="str">
        <f t="shared" si="18"/>
        <v>IRLANDA</v>
      </c>
      <c r="BN18" s="37"/>
      <c r="BO18" s="59">
        <f>'[2]Gran_Canaria'!O151</f>
        <v>5274</v>
      </c>
      <c r="BP18" s="37"/>
      <c r="BQ18" s="59">
        <f>'[2]Gran_Canaria'!O70</f>
        <v>5781</v>
      </c>
      <c r="BR18" s="37"/>
      <c r="BS18" s="59">
        <f t="shared" si="19"/>
        <v>507</v>
      </c>
      <c r="BT18" s="37"/>
      <c r="BU18" s="60">
        <f t="shared" si="20"/>
        <v>0.09613196814562003</v>
      </c>
      <c r="BV18" s="60"/>
      <c r="BW18" s="54"/>
      <c r="BX18" s="37"/>
      <c r="BY18" s="58" t="str">
        <f t="shared" si="21"/>
        <v>IRLANDA</v>
      </c>
      <c r="BZ18" s="37"/>
      <c r="CA18" s="59">
        <f>SUM('[1]Nov'!CA18,Dic!BO18)</f>
        <v>71826</v>
      </c>
      <c r="CB18" s="37"/>
      <c r="CC18" s="59">
        <f>SUM('[1]Nov'!CC18,Dic!BQ18)</f>
        <v>81049</v>
      </c>
      <c r="CD18" s="37"/>
      <c r="CE18" s="59">
        <f t="shared" si="22"/>
        <v>9223</v>
      </c>
      <c r="CF18" s="37"/>
      <c r="CG18" s="60">
        <f t="shared" si="23"/>
        <v>0.12840754044496422</v>
      </c>
      <c r="CH18" s="58" t="str">
        <f t="shared" si="24"/>
        <v>IRLANDA</v>
      </c>
      <c r="CI18" s="37"/>
      <c r="CJ18" s="59">
        <f>'[2]Tenerife'!O157</f>
        <v>7715</v>
      </c>
      <c r="CK18" s="37"/>
      <c r="CL18" s="59">
        <f>'[2]Tenerife'!O73</f>
        <v>9520</v>
      </c>
      <c r="CM18" s="37"/>
      <c r="CN18" s="59">
        <f t="shared" si="25"/>
        <v>1805</v>
      </c>
      <c r="CO18" s="37"/>
      <c r="CP18" s="60">
        <f t="shared" si="26"/>
        <v>0.2339598185353208</v>
      </c>
      <c r="CQ18" s="37"/>
      <c r="CR18" s="54"/>
      <c r="CS18" s="49"/>
      <c r="CT18" s="58" t="str">
        <f t="shared" si="27"/>
        <v>IRLANDA</v>
      </c>
      <c r="CU18" s="37"/>
      <c r="CV18" s="59">
        <f>SUM('[1]Nov'!CV18,Dic!CJ18)</f>
        <v>100170</v>
      </c>
      <c r="CW18" s="37"/>
      <c r="CX18" s="59">
        <f>SUM('[1]Nov'!CX18,Dic!CL18)</f>
        <v>121511</v>
      </c>
      <c r="CY18" s="37"/>
      <c r="CZ18" s="59">
        <f t="shared" si="28"/>
        <v>21341</v>
      </c>
      <c r="DA18" s="37"/>
      <c r="DB18" s="60">
        <f t="shared" si="29"/>
        <v>0.21304781870819606</v>
      </c>
      <c r="DC18" s="58" t="str">
        <f t="shared" si="30"/>
        <v>IRLANDA</v>
      </c>
      <c r="DD18" s="37"/>
      <c r="DE18" s="59">
        <f>'[2]La_Palma'!O151</f>
        <v>0</v>
      </c>
      <c r="DF18" s="37"/>
      <c r="DG18" s="59">
        <f>'[2]La_Palma'!O70</f>
        <v>0</v>
      </c>
      <c r="DH18" s="37"/>
      <c r="DI18" s="59">
        <f t="shared" si="31"/>
        <v>0</v>
      </c>
      <c r="DJ18" s="37"/>
      <c r="DK18" s="60" t="str">
        <f t="shared" si="32"/>
        <v>-----        </v>
      </c>
      <c r="DL18" s="37"/>
      <c r="DM18" s="54"/>
      <c r="DN18" s="37"/>
      <c r="DO18" s="58" t="str">
        <f t="shared" si="33"/>
        <v>IRLANDA</v>
      </c>
      <c r="DP18" s="37"/>
      <c r="DQ18" s="59">
        <f>SUM('[1]Nov'!DQ18,Dic!DE18)</f>
        <v>0</v>
      </c>
      <c r="DR18" s="37"/>
      <c r="DS18" s="59">
        <f>SUM('[1]Nov'!DS18,Dic!DG18)</f>
        <v>0</v>
      </c>
      <c r="DT18" s="37"/>
      <c r="DU18" s="59">
        <f t="shared" si="34"/>
        <v>0</v>
      </c>
      <c r="DV18" s="37"/>
      <c r="DW18" s="60" t="str">
        <f t="shared" si="35"/>
        <v>-----        </v>
      </c>
    </row>
    <row r="19" spans="1:127" s="56" customFormat="1" ht="15">
      <c r="A19" s="58" t="str">
        <f>('[2]Parametros'!$N$11)</f>
        <v>ITALIA</v>
      </c>
      <c r="B19" s="37"/>
      <c r="C19" s="59">
        <f>SUM((Y19,AT19,BO19),(CJ19,DE19))</f>
        <v>36650</v>
      </c>
      <c r="D19" s="59">
        <f>SUM((Z19,AU19,BP19),(CK19,DF19))</f>
        <v>0</v>
      </c>
      <c r="E19" s="59">
        <f>SUM((AA19,AV19,BQ19),(CL19,DG19))</f>
        <v>50086</v>
      </c>
      <c r="F19" s="37"/>
      <c r="G19" s="59">
        <f t="shared" si="0"/>
        <v>13436</v>
      </c>
      <c r="H19" s="37"/>
      <c r="I19" s="60">
        <f t="shared" si="1"/>
        <v>0.3666030013642565</v>
      </c>
      <c r="J19" s="37"/>
      <c r="K19" s="54"/>
      <c r="L19" s="37"/>
      <c r="M19" s="58" t="str">
        <f t="shared" si="2"/>
        <v>ITALIA</v>
      </c>
      <c r="N19" s="37"/>
      <c r="O19" s="59">
        <f>SUM((AK19,BF19,CA19),(CV19,DQ19))</f>
        <v>383155</v>
      </c>
      <c r="P19" s="59">
        <f t="shared" si="3"/>
        <v>0</v>
      </c>
      <c r="Q19" s="59">
        <f>SUM((AM19,BH19,CC19),(CX19,DS19))</f>
        <v>472462</v>
      </c>
      <c r="R19" s="37"/>
      <c r="S19" s="59">
        <f t="shared" si="4"/>
        <v>89307</v>
      </c>
      <c r="T19" s="37"/>
      <c r="U19" s="60">
        <f t="shared" si="5"/>
        <v>0.2330832169748535</v>
      </c>
      <c r="V19" s="61"/>
      <c r="W19" s="58" t="str">
        <f t="shared" si="6"/>
        <v>ITALIA</v>
      </c>
      <c r="X19" s="37"/>
      <c r="Y19" s="59">
        <f>'[2]Lanzarote'!O152</f>
        <v>3719</v>
      </c>
      <c r="Z19" s="37"/>
      <c r="AA19" s="59">
        <f>'[2]Lanzarote'!O71</f>
        <v>7694</v>
      </c>
      <c r="AB19" s="37"/>
      <c r="AC19" s="59">
        <f t="shared" si="7"/>
        <v>3975</v>
      </c>
      <c r="AD19" s="37"/>
      <c r="AE19" s="60">
        <f t="shared" si="8"/>
        <v>1.0688357085237967</v>
      </c>
      <c r="AF19" s="37"/>
      <c r="AG19" s="54"/>
      <c r="AH19" s="37"/>
      <c r="AI19" s="58" t="str">
        <f t="shared" si="9"/>
        <v>ITALIA</v>
      </c>
      <c r="AJ19" s="37"/>
      <c r="AK19" s="59">
        <f>SUM('[1]Nov'!AK19,Dic!Y19)</f>
        <v>42529</v>
      </c>
      <c r="AL19" s="37"/>
      <c r="AM19" s="59">
        <f>SUM('[1]Nov'!AM19,Dic!AA19)</f>
        <v>66010</v>
      </c>
      <c r="AN19" s="37"/>
      <c r="AO19" s="59">
        <f t="shared" si="10"/>
        <v>23481</v>
      </c>
      <c r="AP19" s="37"/>
      <c r="AQ19" s="60">
        <f t="shared" si="11"/>
        <v>0.5521173787298079</v>
      </c>
      <c r="AR19" s="58" t="str">
        <f t="shared" si="12"/>
        <v>ITALIA</v>
      </c>
      <c r="AS19" s="37"/>
      <c r="AT19" s="59">
        <f>'[2]Fuerteventura'!O152</f>
        <v>6900</v>
      </c>
      <c r="AU19" s="37"/>
      <c r="AV19" s="59">
        <f>'[2]Fuerteventura'!O71</f>
        <v>8772</v>
      </c>
      <c r="AW19" s="37"/>
      <c r="AX19" s="59">
        <f t="shared" si="13"/>
        <v>1872</v>
      </c>
      <c r="AY19" s="37"/>
      <c r="AZ19" s="60">
        <f t="shared" si="14"/>
        <v>0.271304347826087</v>
      </c>
      <c r="BA19" s="37"/>
      <c r="BB19" s="54"/>
      <c r="BC19" s="37"/>
      <c r="BD19" s="58" t="str">
        <f t="shared" si="15"/>
        <v>ITALIA</v>
      </c>
      <c r="BE19" s="37"/>
      <c r="BF19" s="59">
        <f>SUM('[1]Nov'!BF19,Dic!AT19)</f>
        <v>95228</v>
      </c>
      <c r="BG19" s="37"/>
      <c r="BH19" s="59">
        <f>SUM('[1]Nov'!BH19,Dic!AV19)</f>
        <v>117010</v>
      </c>
      <c r="BI19" s="37"/>
      <c r="BJ19" s="59">
        <f t="shared" si="16"/>
        <v>21782</v>
      </c>
      <c r="BK19" s="37"/>
      <c r="BL19" s="60">
        <f t="shared" si="17"/>
        <v>0.22873524593606923</v>
      </c>
      <c r="BM19" s="58" t="str">
        <f t="shared" si="18"/>
        <v>ITALIA</v>
      </c>
      <c r="BN19" s="37"/>
      <c r="BO19" s="59">
        <f>'[2]Gran_Canaria'!O152</f>
        <v>6959</v>
      </c>
      <c r="BP19" s="37"/>
      <c r="BQ19" s="59">
        <f>'[2]Gran_Canaria'!O71</f>
        <v>11177</v>
      </c>
      <c r="BR19" s="37"/>
      <c r="BS19" s="59">
        <f t="shared" si="19"/>
        <v>4218</v>
      </c>
      <c r="BT19" s="37"/>
      <c r="BU19" s="60">
        <f t="shared" si="20"/>
        <v>0.6061215691909757</v>
      </c>
      <c r="BV19" s="60"/>
      <c r="BW19" s="54"/>
      <c r="BX19" s="37"/>
      <c r="BY19" s="58" t="str">
        <f t="shared" si="21"/>
        <v>ITALIA</v>
      </c>
      <c r="BZ19" s="37"/>
      <c r="CA19" s="59">
        <f>SUM('[1]Nov'!CA19,Dic!BO19)</f>
        <v>63186</v>
      </c>
      <c r="CB19" s="37"/>
      <c r="CC19" s="59">
        <f>SUM('[1]Nov'!CC19,Dic!BQ19)</f>
        <v>88556</v>
      </c>
      <c r="CD19" s="37"/>
      <c r="CE19" s="59">
        <f t="shared" si="22"/>
        <v>25370</v>
      </c>
      <c r="CF19" s="37"/>
      <c r="CG19" s="60">
        <f t="shared" si="23"/>
        <v>0.4015129933846105</v>
      </c>
      <c r="CH19" s="58" t="str">
        <f t="shared" si="24"/>
        <v>ITALIA</v>
      </c>
      <c r="CI19" s="37"/>
      <c r="CJ19" s="59">
        <f>'[2]Tenerife'!O158</f>
        <v>19072</v>
      </c>
      <c r="CK19" s="37"/>
      <c r="CL19" s="59">
        <f>'[2]Tenerife'!O74</f>
        <v>22443</v>
      </c>
      <c r="CM19" s="37"/>
      <c r="CN19" s="59">
        <f t="shared" si="25"/>
        <v>3371</v>
      </c>
      <c r="CO19" s="37"/>
      <c r="CP19" s="60">
        <f t="shared" si="26"/>
        <v>0.17675125838926176</v>
      </c>
      <c r="CQ19" s="37"/>
      <c r="CR19" s="54"/>
      <c r="CS19" s="49"/>
      <c r="CT19" s="58" t="str">
        <f t="shared" si="27"/>
        <v>ITALIA</v>
      </c>
      <c r="CU19" s="37"/>
      <c r="CV19" s="59">
        <f>SUM('[1]Nov'!CV19,Dic!CJ19)</f>
        <v>182058</v>
      </c>
      <c r="CW19" s="37"/>
      <c r="CX19" s="59">
        <f>SUM('[1]Nov'!CX19,Dic!CL19)</f>
        <v>200886</v>
      </c>
      <c r="CY19" s="37"/>
      <c r="CZ19" s="59">
        <f t="shared" si="28"/>
        <v>18828</v>
      </c>
      <c r="DA19" s="37"/>
      <c r="DB19" s="60">
        <f t="shared" si="29"/>
        <v>0.10341759219589361</v>
      </c>
      <c r="DC19" s="58" t="str">
        <f t="shared" si="30"/>
        <v>ITALIA</v>
      </c>
      <c r="DD19" s="37"/>
      <c r="DE19" s="59">
        <f>'[2]La_Palma'!O152</f>
        <v>0</v>
      </c>
      <c r="DF19" s="37"/>
      <c r="DG19" s="59">
        <f>'[2]La_Palma'!O71</f>
        <v>0</v>
      </c>
      <c r="DH19" s="37"/>
      <c r="DI19" s="59">
        <f t="shared" si="31"/>
        <v>0</v>
      </c>
      <c r="DJ19" s="37"/>
      <c r="DK19" s="60" t="str">
        <f t="shared" si="32"/>
        <v>-----        </v>
      </c>
      <c r="DL19" s="37"/>
      <c r="DM19" s="54"/>
      <c r="DN19" s="37"/>
      <c r="DO19" s="58" t="str">
        <f t="shared" si="33"/>
        <v>ITALIA</v>
      </c>
      <c r="DP19" s="37"/>
      <c r="DQ19" s="59">
        <f>SUM('[1]Nov'!DQ19,Dic!DE19)</f>
        <v>154</v>
      </c>
      <c r="DR19" s="37"/>
      <c r="DS19" s="59">
        <f>SUM('[1]Nov'!DS19,Dic!DG19)</f>
        <v>0</v>
      </c>
      <c r="DT19" s="37"/>
      <c r="DU19" s="59">
        <f t="shared" si="34"/>
        <v>-154</v>
      </c>
      <c r="DV19" s="37"/>
      <c r="DW19" s="60">
        <f t="shared" si="35"/>
        <v>-1</v>
      </c>
    </row>
    <row r="20" spans="1:127" s="56" customFormat="1" ht="15">
      <c r="A20" s="58" t="str">
        <f>('[2]Parametros'!$O$11)</f>
        <v>NORUEGA</v>
      </c>
      <c r="B20" s="37"/>
      <c r="C20" s="59">
        <f>SUM((Y20,AT20,BO20),(CJ20,DE20))</f>
        <v>61278</v>
      </c>
      <c r="D20" s="59">
        <f>SUM((Z20,AU20,BP20),(CK20,DF20))</f>
        <v>0</v>
      </c>
      <c r="E20" s="59">
        <f>SUM((AA20,AV20,BQ20),(CL20,DG20))</f>
        <v>66803</v>
      </c>
      <c r="F20" s="37"/>
      <c r="G20" s="59">
        <f t="shared" si="0"/>
        <v>5525</v>
      </c>
      <c r="H20" s="37"/>
      <c r="I20" s="60">
        <f t="shared" si="1"/>
        <v>0.09016286432324815</v>
      </c>
      <c r="J20" s="37"/>
      <c r="K20" s="54"/>
      <c r="L20" s="37"/>
      <c r="M20" s="58" t="str">
        <f t="shared" si="2"/>
        <v>NORUEGA</v>
      </c>
      <c r="N20" s="37"/>
      <c r="O20" s="59">
        <f>SUM((AK20,BF20,CA20),(CV20,DQ20))</f>
        <v>442433</v>
      </c>
      <c r="P20" s="59">
        <f t="shared" si="3"/>
        <v>0</v>
      </c>
      <c r="Q20" s="59">
        <f>SUM((AM20,BH20,CC20),(CX20,DS20))</f>
        <v>443892</v>
      </c>
      <c r="R20" s="37"/>
      <c r="S20" s="59">
        <f t="shared" si="4"/>
        <v>1459</v>
      </c>
      <c r="T20" s="37"/>
      <c r="U20" s="60">
        <f t="shared" si="5"/>
        <v>0.0032976744501427334</v>
      </c>
      <c r="V20" s="61"/>
      <c r="W20" s="58" t="str">
        <f t="shared" si="6"/>
        <v>NORUEGA</v>
      </c>
      <c r="X20" s="37"/>
      <c r="Y20" s="59">
        <f>'[2]Lanzarote'!O153</f>
        <v>3304</v>
      </c>
      <c r="Z20" s="37"/>
      <c r="AA20" s="59">
        <f>'[2]Lanzarote'!O72</f>
        <v>3871</v>
      </c>
      <c r="AB20" s="37"/>
      <c r="AC20" s="59">
        <f t="shared" si="7"/>
        <v>567</v>
      </c>
      <c r="AD20" s="37"/>
      <c r="AE20" s="60">
        <f t="shared" si="8"/>
        <v>0.1716101694915254</v>
      </c>
      <c r="AF20" s="37"/>
      <c r="AG20" s="54"/>
      <c r="AH20" s="37"/>
      <c r="AI20" s="58" t="str">
        <f t="shared" si="9"/>
        <v>NORUEGA</v>
      </c>
      <c r="AJ20" s="37"/>
      <c r="AK20" s="59">
        <f>SUM('[1]Nov'!AK20,Dic!Y20)</f>
        <v>27612</v>
      </c>
      <c r="AL20" s="37"/>
      <c r="AM20" s="59">
        <f>SUM('[1]Nov'!AM20,Dic!AA20)</f>
        <v>23428</v>
      </c>
      <c r="AN20" s="37"/>
      <c r="AO20" s="59">
        <f t="shared" si="10"/>
        <v>-4184</v>
      </c>
      <c r="AP20" s="37"/>
      <c r="AQ20" s="60">
        <f t="shared" si="11"/>
        <v>-0.15152832101984645</v>
      </c>
      <c r="AR20" s="58" t="str">
        <f t="shared" si="12"/>
        <v>NORUEGA</v>
      </c>
      <c r="AS20" s="37"/>
      <c r="AT20" s="59">
        <f>'[2]Fuerteventura'!O153</f>
        <v>1343</v>
      </c>
      <c r="AU20" s="37"/>
      <c r="AV20" s="59">
        <f>'[2]Fuerteventura'!O72</f>
        <v>1218</v>
      </c>
      <c r="AW20" s="37"/>
      <c r="AX20" s="59">
        <f t="shared" si="13"/>
        <v>-125</v>
      </c>
      <c r="AY20" s="37"/>
      <c r="AZ20" s="60">
        <f t="shared" si="14"/>
        <v>-0.09307520476545049</v>
      </c>
      <c r="BA20" s="37"/>
      <c r="BB20" s="54"/>
      <c r="BC20" s="37"/>
      <c r="BD20" s="58" t="str">
        <f t="shared" si="15"/>
        <v>NORUEGA</v>
      </c>
      <c r="BE20" s="37"/>
      <c r="BF20" s="59">
        <f>SUM('[1]Nov'!BF20,Dic!AT20)</f>
        <v>7263</v>
      </c>
      <c r="BG20" s="37"/>
      <c r="BH20" s="59">
        <f>SUM('[1]Nov'!BH20,Dic!AV20)</f>
        <v>7842</v>
      </c>
      <c r="BI20" s="37"/>
      <c r="BJ20" s="59">
        <f t="shared" si="16"/>
        <v>579</v>
      </c>
      <c r="BK20" s="37"/>
      <c r="BL20" s="60">
        <f t="shared" si="17"/>
        <v>0.07971912432878976</v>
      </c>
      <c r="BM20" s="58" t="str">
        <f t="shared" si="18"/>
        <v>NORUEGA</v>
      </c>
      <c r="BN20" s="37"/>
      <c r="BO20" s="59">
        <f>'[2]Gran_Canaria'!O153</f>
        <v>44667</v>
      </c>
      <c r="BP20" s="37"/>
      <c r="BQ20" s="59">
        <f>'[2]Gran_Canaria'!O72</f>
        <v>48612</v>
      </c>
      <c r="BR20" s="37"/>
      <c r="BS20" s="59">
        <f t="shared" si="19"/>
        <v>3945</v>
      </c>
      <c r="BT20" s="37"/>
      <c r="BU20" s="60">
        <f t="shared" si="20"/>
        <v>0.08832023641614614</v>
      </c>
      <c r="BV20" s="60"/>
      <c r="BW20" s="54"/>
      <c r="BX20" s="37"/>
      <c r="BY20" s="58" t="str">
        <f t="shared" si="21"/>
        <v>NORUEGA</v>
      </c>
      <c r="BZ20" s="37"/>
      <c r="CA20" s="59">
        <f>SUM('[1]Nov'!CA20,Dic!BO20)</f>
        <v>318569</v>
      </c>
      <c r="CB20" s="37"/>
      <c r="CC20" s="59">
        <f>SUM('[1]Nov'!CC20,Dic!BQ20)</f>
        <v>328084</v>
      </c>
      <c r="CD20" s="37"/>
      <c r="CE20" s="59">
        <f t="shared" si="22"/>
        <v>9515</v>
      </c>
      <c r="CF20" s="37"/>
      <c r="CG20" s="60">
        <f t="shared" si="23"/>
        <v>0.029867940697305764</v>
      </c>
      <c r="CH20" s="58" t="str">
        <f t="shared" si="24"/>
        <v>NORUEGA</v>
      </c>
      <c r="CI20" s="37"/>
      <c r="CJ20" s="59">
        <f>'[2]Tenerife'!O159</f>
        <v>11964</v>
      </c>
      <c r="CK20" s="37"/>
      <c r="CL20" s="59">
        <f>'[2]Tenerife'!O75</f>
        <v>12648</v>
      </c>
      <c r="CM20" s="37"/>
      <c r="CN20" s="59">
        <f t="shared" si="25"/>
        <v>684</v>
      </c>
      <c r="CO20" s="37"/>
      <c r="CP20" s="60">
        <f t="shared" si="26"/>
        <v>0.05717151454363089</v>
      </c>
      <c r="CQ20" s="37"/>
      <c r="CR20" s="54"/>
      <c r="CS20" s="49"/>
      <c r="CT20" s="58" t="str">
        <f t="shared" si="27"/>
        <v>NORUEGA</v>
      </c>
      <c r="CU20" s="37"/>
      <c r="CV20" s="59">
        <f>SUM('[1]Nov'!CV20,Dic!CJ20)</f>
        <v>88989</v>
      </c>
      <c r="CW20" s="37"/>
      <c r="CX20" s="59">
        <f>SUM('[1]Nov'!CX20,Dic!CL20)</f>
        <v>83947</v>
      </c>
      <c r="CY20" s="37"/>
      <c r="CZ20" s="59">
        <f t="shared" si="28"/>
        <v>-5042</v>
      </c>
      <c r="DA20" s="37"/>
      <c r="DB20" s="60">
        <f t="shared" si="29"/>
        <v>-0.05665868815246828</v>
      </c>
      <c r="DC20" s="58" t="str">
        <f t="shared" si="30"/>
        <v>NORUEGA</v>
      </c>
      <c r="DD20" s="37"/>
      <c r="DE20" s="59">
        <f>'[2]La_Palma'!O153</f>
        <v>0</v>
      </c>
      <c r="DF20" s="37"/>
      <c r="DG20" s="59">
        <f>'[2]La_Palma'!O72</f>
        <v>454</v>
      </c>
      <c r="DH20" s="37"/>
      <c r="DI20" s="59">
        <f t="shared" si="31"/>
        <v>454</v>
      </c>
      <c r="DJ20" s="37"/>
      <c r="DK20" s="60" t="str">
        <f t="shared" si="32"/>
        <v>-----        </v>
      </c>
      <c r="DL20" s="37"/>
      <c r="DM20" s="54"/>
      <c r="DN20" s="37"/>
      <c r="DO20" s="58" t="str">
        <f t="shared" si="33"/>
        <v>NORUEGA</v>
      </c>
      <c r="DP20" s="37"/>
      <c r="DQ20" s="59">
        <f>SUM('[1]Nov'!DQ20,Dic!DE20)</f>
        <v>0</v>
      </c>
      <c r="DR20" s="37"/>
      <c r="DS20" s="59">
        <f>SUM('[1]Nov'!DS20,Dic!DG20)</f>
        <v>591</v>
      </c>
      <c r="DT20" s="37"/>
      <c r="DU20" s="59">
        <f t="shared" si="34"/>
        <v>591</v>
      </c>
      <c r="DV20" s="37"/>
      <c r="DW20" s="60" t="str">
        <f t="shared" si="35"/>
        <v>-----        </v>
      </c>
    </row>
    <row r="21" spans="1:127" s="56" customFormat="1" ht="15">
      <c r="A21" s="58" t="str">
        <f>('[2]Parametros'!$P$11)</f>
        <v>REPUBLICA CHECA</v>
      </c>
      <c r="B21" s="37"/>
      <c r="C21" s="59">
        <f>SUM((Y21,AT21,BO21),(CJ21,DE21))</f>
        <v>2934</v>
      </c>
      <c r="D21" s="59">
        <f>SUM((Z21,AU21,BP21),(CK21,DF21))</f>
        <v>0</v>
      </c>
      <c r="E21" s="59">
        <f>SUM((AA21,AV21,BQ21),(CL21,DG21))</f>
        <v>3382</v>
      </c>
      <c r="F21" s="37"/>
      <c r="G21" s="59">
        <f t="shared" si="0"/>
        <v>448</v>
      </c>
      <c r="H21" s="37"/>
      <c r="I21" s="60">
        <f t="shared" si="1"/>
        <v>0.152692569870484</v>
      </c>
      <c r="J21" s="37"/>
      <c r="K21" s="54"/>
      <c r="L21" s="37"/>
      <c r="M21" s="58" t="str">
        <f t="shared" si="2"/>
        <v>REPUBLICA CHECA</v>
      </c>
      <c r="N21" s="37"/>
      <c r="O21" s="59">
        <f>SUM((AK21,BF21,CA21),(CV21,DQ21))</f>
        <v>37157</v>
      </c>
      <c r="P21" s="59">
        <f t="shared" si="3"/>
        <v>0</v>
      </c>
      <c r="Q21" s="59">
        <f>SUM((AM21,BH21,CC21),(CX21,DS21))</f>
        <v>48764</v>
      </c>
      <c r="R21" s="37"/>
      <c r="S21" s="59">
        <f t="shared" si="4"/>
        <v>11607</v>
      </c>
      <c r="T21" s="37"/>
      <c r="U21" s="60">
        <f t="shared" si="5"/>
        <v>0.31237721021611004</v>
      </c>
      <c r="V21" s="61"/>
      <c r="W21" s="58" t="str">
        <f t="shared" si="6"/>
        <v>REPUBLICA CHECA</v>
      </c>
      <c r="X21" s="37"/>
      <c r="Y21" s="59">
        <f>'[2]Lanzarote'!O154</f>
        <v>282</v>
      </c>
      <c r="Z21" s="37"/>
      <c r="AA21" s="59">
        <f>'[2]Lanzarote'!O73</f>
        <v>367</v>
      </c>
      <c r="AB21" s="37"/>
      <c r="AC21" s="59">
        <f t="shared" si="7"/>
        <v>85</v>
      </c>
      <c r="AD21" s="37"/>
      <c r="AE21" s="60">
        <f t="shared" si="8"/>
        <v>0.30141843971631205</v>
      </c>
      <c r="AF21" s="37"/>
      <c r="AG21" s="54"/>
      <c r="AH21" s="37"/>
      <c r="AI21" s="58" t="str">
        <f t="shared" si="9"/>
        <v>REPUBLICA CHECA</v>
      </c>
      <c r="AJ21" s="37"/>
      <c r="AK21" s="59">
        <f>SUM('[1]Nov'!AK21,Dic!Y21)</f>
        <v>3322</v>
      </c>
      <c r="AL21" s="37"/>
      <c r="AM21" s="59">
        <f>SUM('[1]Nov'!AM21,Dic!AA21)</f>
        <v>5157</v>
      </c>
      <c r="AN21" s="37"/>
      <c r="AO21" s="59">
        <f t="shared" si="10"/>
        <v>1835</v>
      </c>
      <c r="AP21" s="37"/>
      <c r="AQ21" s="60">
        <f t="shared" si="11"/>
        <v>0.5523780854906682</v>
      </c>
      <c r="AR21" s="58" t="str">
        <f t="shared" si="12"/>
        <v>REPUBLICA CHECA</v>
      </c>
      <c r="AS21" s="37"/>
      <c r="AT21" s="59">
        <f>'[2]Fuerteventura'!O154</f>
        <v>486</v>
      </c>
      <c r="AU21" s="37"/>
      <c r="AV21" s="59">
        <f>'[2]Fuerteventura'!O73</f>
        <v>492</v>
      </c>
      <c r="AW21" s="37"/>
      <c r="AX21" s="59">
        <f t="shared" si="13"/>
        <v>6</v>
      </c>
      <c r="AY21" s="37"/>
      <c r="AZ21" s="60">
        <f t="shared" si="14"/>
        <v>0.012345679012345678</v>
      </c>
      <c r="BA21" s="37"/>
      <c r="BB21" s="54"/>
      <c r="BC21" s="37"/>
      <c r="BD21" s="58" t="str">
        <f t="shared" si="15"/>
        <v>REPUBLICA CHECA</v>
      </c>
      <c r="BE21" s="37"/>
      <c r="BF21" s="59">
        <f>SUM('[1]Nov'!BF21,Dic!AT21)</f>
        <v>6174</v>
      </c>
      <c r="BG21" s="37"/>
      <c r="BH21" s="59">
        <f>SUM('[1]Nov'!BH21,Dic!AV21)</f>
        <v>7794</v>
      </c>
      <c r="BI21" s="37"/>
      <c r="BJ21" s="59">
        <f t="shared" si="16"/>
        <v>1620</v>
      </c>
      <c r="BK21" s="37"/>
      <c r="BL21" s="60">
        <f t="shared" si="17"/>
        <v>0.26239067055393583</v>
      </c>
      <c r="BM21" s="58" t="str">
        <f t="shared" si="18"/>
        <v>REPUBLICA CHECA</v>
      </c>
      <c r="BN21" s="37"/>
      <c r="BO21" s="59">
        <f>'[2]Gran_Canaria'!O154</f>
        <v>1090</v>
      </c>
      <c r="BP21" s="37"/>
      <c r="BQ21" s="59">
        <f>'[2]Gran_Canaria'!O73</f>
        <v>1100</v>
      </c>
      <c r="BR21" s="37"/>
      <c r="BS21" s="59">
        <f t="shared" si="19"/>
        <v>10</v>
      </c>
      <c r="BT21" s="37"/>
      <c r="BU21" s="60">
        <f t="shared" si="20"/>
        <v>0.009174311926605505</v>
      </c>
      <c r="BV21" s="60"/>
      <c r="BW21" s="54"/>
      <c r="BX21" s="37"/>
      <c r="BY21" s="58" t="str">
        <f t="shared" si="21"/>
        <v>REPUBLICA CHECA</v>
      </c>
      <c r="BZ21" s="37"/>
      <c r="CA21" s="59">
        <f>SUM('[1]Nov'!CA21,Dic!BO21)</f>
        <v>12062</v>
      </c>
      <c r="CB21" s="37"/>
      <c r="CC21" s="59">
        <f>SUM('[1]Nov'!CC21,Dic!BQ21)</f>
        <v>15101</v>
      </c>
      <c r="CD21" s="37"/>
      <c r="CE21" s="59">
        <f t="shared" si="22"/>
        <v>3039</v>
      </c>
      <c r="CF21" s="37"/>
      <c r="CG21" s="60">
        <f t="shared" si="23"/>
        <v>0.2519482672856906</v>
      </c>
      <c r="CH21" s="58" t="str">
        <f t="shared" si="24"/>
        <v>REPUBLICA CHECA</v>
      </c>
      <c r="CI21" s="37"/>
      <c r="CJ21" s="59">
        <f>'[2]Tenerife'!O160</f>
        <v>1076</v>
      </c>
      <c r="CK21" s="37"/>
      <c r="CL21" s="59">
        <f>'[2]Tenerife'!O76</f>
        <v>1423</v>
      </c>
      <c r="CM21" s="37"/>
      <c r="CN21" s="59">
        <f t="shared" si="25"/>
        <v>347</v>
      </c>
      <c r="CO21" s="37"/>
      <c r="CP21" s="60">
        <f t="shared" si="26"/>
        <v>0.3224907063197026</v>
      </c>
      <c r="CQ21" s="37"/>
      <c r="CR21" s="54"/>
      <c r="CS21" s="49"/>
      <c r="CT21" s="58" t="str">
        <f t="shared" si="27"/>
        <v>REPUBLICA CHECA</v>
      </c>
      <c r="CU21" s="37"/>
      <c r="CV21" s="59">
        <f>SUM('[1]Nov'!CV21,Dic!CJ21)</f>
        <v>15599</v>
      </c>
      <c r="CW21" s="37"/>
      <c r="CX21" s="59">
        <f>SUM('[1]Nov'!CX21,Dic!CL21)</f>
        <v>20712</v>
      </c>
      <c r="CY21" s="37"/>
      <c r="CZ21" s="59">
        <f t="shared" si="28"/>
        <v>5113</v>
      </c>
      <c r="DA21" s="37"/>
      <c r="DB21" s="60">
        <f t="shared" si="29"/>
        <v>0.3277774216295916</v>
      </c>
      <c r="DC21" s="58" t="str">
        <f t="shared" si="30"/>
        <v>REPUBLICA CHECA</v>
      </c>
      <c r="DD21" s="37"/>
      <c r="DE21" s="59">
        <f>'[2]La_Palma'!O154</f>
        <v>0</v>
      </c>
      <c r="DF21" s="37"/>
      <c r="DG21" s="59">
        <f>'[2]La_Palma'!O73</f>
        <v>0</v>
      </c>
      <c r="DH21" s="37"/>
      <c r="DI21" s="59">
        <f t="shared" si="31"/>
        <v>0</v>
      </c>
      <c r="DJ21" s="37"/>
      <c r="DK21" s="60" t="str">
        <f t="shared" si="32"/>
        <v>-----        </v>
      </c>
      <c r="DL21" s="37"/>
      <c r="DM21" s="54"/>
      <c r="DN21" s="37"/>
      <c r="DO21" s="58" t="str">
        <f t="shared" si="33"/>
        <v>REPUBLICA CHECA</v>
      </c>
      <c r="DP21" s="37"/>
      <c r="DQ21" s="59">
        <f>SUM('[1]Nov'!DQ21,Dic!DE21)</f>
        <v>0</v>
      </c>
      <c r="DR21" s="37"/>
      <c r="DS21" s="59">
        <f>SUM('[1]Nov'!DS21,Dic!DG21)</f>
        <v>0</v>
      </c>
      <c r="DT21" s="37"/>
      <c r="DU21" s="59">
        <f t="shared" si="34"/>
        <v>0</v>
      </c>
      <c r="DV21" s="37"/>
      <c r="DW21" s="60" t="str">
        <f t="shared" si="35"/>
        <v>-----        </v>
      </c>
    </row>
    <row r="22" spans="1:127" s="56" customFormat="1" ht="15">
      <c r="A22" s="58" t="str">
        <f>('[2]Parametros'!$Q$11)</f>
        <v>POLONIA</v>
      </c>
      <c r="B22" s="37"/>
      <c r="C22" s="59">
        <f>SUM((Y22,AT22,BO22),(CJ22,DE22))</f>
        <v>22948</v>
      </c>
      <c r="D22" s="59">
        <f>SUM((Z22,AU22,BP22),(CK22,DF22))</f>
        <v>0</v>
      </c>
      <c r="E22" s="59">
        <f>SUM((AA22,AV22,BQ22),(CL22,DG22))</f>
        <v>26870</v>
      </c>
      <c r="F22" s="37"/>
      <c r="G22" s="59">
        <f t="shared" si="0"/>
        <v>3922</v>
      </c>
      <c r="H22" s="37"/>
      <c r="I22" s="60">
        <f t="shared" si="1"/>
        <v>0.17090814014293185</v>
      </c>
      <c r="J22" s="37"/>
      <c r="K22" s="54"/>
      <c r="L22" s="37"/>
      <c r="M22" s="58" t="str">
        <f t="shared" si="2"/>
        <v>POLONIA</v>
      </c>
      <c r="N22" s="37"/>
      <c r="O22" s="59">
        <f>SUM((AK22,BF22,CA22),(CV22,DQ22))</f>
        <v>241629</v>
      </c>
      <c r="P22" s="59">
        <f t="shared" si="3"/>
        <v>0</v>
      </c>
      <c r="Q22" s="59">
        <f>SUM((AM22,BH22,CC22),(CX22,DS22))</f>
        <v>327310</v>
      </c>
      <c r="R22" s="37"/>
      <c r="S22" s="59">
        <f t="shared" si="4"/>
        <v>85681</v>
      </c>
      <c r="T22" s="37"/>
      <c r="U22" s="60">
        <f t="shared" si="5"/>
        <v>0.35459733724014914</v>
      </c>
      <c r="V22" s="61"/>
      <c r="W22" s="58" t="str">
        <f t="shared" si="6"/>
        <v>POLONIA</v>
      </c>
      <c r="X22" s="37"/>
      <c r="Y22" s="59">
        <f>'[2]Lanzarote'!O155</f>
        <v>2113</v>
      </c>
      <c r="Z22" s="37"/>
      <c r="AA22" s="59">
        <f>'[2]Lanzarote'!O74</f>
        <v>3961</v>
      </c>
      <c r="AB22" s="37"/>
      <c r="AC22" s="59">
        <f t="shared" si="7"/>
        <v>1848</v>
      </c>
      <c r="AD22" s="37"/>
      <c r="AE22" s="60">
        <f t="shared" si="8"/>
        <v>0.8745858968291529</v>
      </c>
      <c r="AF22" s="37"/>
      <c r="AG22" s="54"/>
      <c r="AH22" s="37"/>
      <c r="AI22" s="58" t="str">
        <f t="shared" si="9"/>
        <v>POLONIA</v>
      </c>
      <c r="AJ22" s="37"/>
      <c r="AK22" s="59">
        <f>SUM('[1]Nov'!AK22,Dic!Y22)</f>
        <v>28144</v>
      </c>
      <c r="AL22" s="37"/>
      <c r="AM22" s="59">
        <f>SUM('[1]Nov'!AM22,Dic!AA22)</f>
        <v>37469</v>
      </c>
      <c r="AN22" s="37"/>
      <c r="AO22" s="59">
        <f t="shared" si="10"/>
        <v>9325</v>
      </c>
      <c r="AP22" s="37"/>
      <c r="AQ22" s="60">
        <f t="shared" si="11"/>
        <v>0.33133172256964183</v>
      </c>
      <c r="AR22" s="58" t="str">
        <f t="shared" si="12"/>
        <v>POLONIA</v>
      </c>
      <c r="AS22" s="37"/>
      <c r="AT22" s="59">
        <f>'[2]Fuerteventura'!O155</f>
        <v>6066</v>
      </c>
      <c r="AU22" s="37"/>
      <c r="AV22" s="59">
        <f>'[2]Fuerteventura'!O74</f>
        <v>6719</v>
      </c>
      <c r="AW22" s="37"/>
      <c r="AX22" s="59">
        <f t="shared" si="13"/>
        <v>653</v>
      </c>
      <c r="AY22" s="37"/>
      <c r="AZ22" s="60">
        <f t="shared" si="14"/>
        <v>0.10764919221892516</v>
      </c>
      <c r="BA22" s="37"/>
      <c r="BB22" s="54"/>
      <c r="BC22" s="37"/>
      <c r="BD22" s="58" t="str">
        <f t="shared" si="15"/>
        <v>POLONIA</v>
      </c>
      <c r="BE22" s="37"/>
      <c r="BF22" s="59">
        <f>SUM('[1]Nov'!BF22,Dic!AT22)</f>
        <v>77041</v>
      </c>
      <c r="BG22" s="37"/>
      <c r="BH22" s="59">
        <f>SUM('[1]Nov'!BH22,Dic!AV22)</f>
        <v>91532</v>
      </c>
      <c r="BI22" s="37"/>
      <c r="BJ22" s="59">
        <f t="shared" si="16"/>
        <v>14491</v>
      </c>
      <c r="BK22" s="37"/>
      <c r="BL22" s="60">
        <f t="shared" si="17"/>
        <v>0.18809465090017005</v>
      </c>
      <c r="BM22" s="58" t="str">
        <f t="shared" si="18"/>
        <v>POLONIA</v>
      </c>
      <c r="BN22" s="37"/>
      <c r="BO22" s="59">
        <f>'[2]Gran_Canaria'!O155</f>
        <v>5141</v>
      </c>
      <c r="BP22" s="37"/>
      <c r="BQ22" s="59">
        <f>'[2]Gran_Canaria'!O74</f>
        <v>6131</v>
      </c>
      <c r="BR22" s="37"/>
      <c r="BS22" s="59">
        <f t="shared" si="19"/>
        <v>990</v>
      </c>
      <c r="BT22" s="37"/>
      <c r="BU22" s="60">
        <f t="shared" si="20"/>
        <v>0.19256953900019452</v>
      </c>
      <c r="BV22" s="60"/>
      <c r="BW22" s="54"/>
      <c r="BX22" s="37"/>
      <c r="BY22" s="58" t="str">
        <f t="shared" si="21"/>
        <v>POLONIA</v>
      </c>
      <c r="BZ22" s="37"/>
      <c r="CA22" s="59">
        <f>SUM('[1]Nov'!CA22,Dic!BO22)</f>
        <v>44017</v>
      </c>
      <c r="CB22" s="37"/>
      <c r="CC22" s="59">
        <f>SUM('[1]Nov'!CC22,Dic!BQ22)</f>
        <v>71783</v>
      </c>
      <c r="CD22" s="37"/>
      <c r="CE22" s="59">
        <f t="shared" si="22"/>
        <v>27766</v>
      </c>
      <c r="CF22" s="37"/>
      <c r="CG22" s="60">
        <f t="shared" si="23"/>
        <v>0.6308017356930277</v>
      </c>
      <c r="CH22" s="58" t="str">
        <f t="shared" si="24"/>
        <v>POLONIA</v>
      </c>
      <c r="CI22" s="37"/>
      <c r="CJ22" s="59">
        <f>'[2]Tenerife'!O161</f>
        <v>9628</v>
      </c>
      <c r="CK22" s="37"/>
      <c r="CL22" s="59">
        <f>'[2]Tenerife'!O77</f>
        <v>10059</v>
      </c>
      <c r="CM22" s="37"/>
      <c r="CN22" s="59">
        <f t="shared" si="25"/>
        <v>431</v>
      </c>
      <c r="CO22" s="37"/>
      <c r="CP22" s="60">
        <f t="shared" si="26"/>
        <v>0.04476526796842543</v>
      </c>
      <c r="CQ22" s="37"/>
      <c r="CR22" s="54"/>
      <c r="CS22" s="49"/>
      <c r="CT22" s="58" t="str">
        <f t="shared" si="27"/>
        <v>POLONIA</v>
      </c>
      <c r="CU22" s="37"/>
      <c r="CV22" s="59">
        <f>SUM('[1]Nov'!CV22,Dic!CJ22)</f>
        <v>92427</v>
      </c>
      <c r="CW22" s="37"/>
      <c r="CX22" s="59">
        <f>SUM('[1]Nov'!CX22,Dic!CL22)</f>
        <v>124067</v>
      </c>
      <c r="CY22" s="37"/>
      <c r="CZ22" s="59">
        <f t="shared" si="28"/>
        <v>31640</v>
      </c>
      <c r="DA22" s="37"/>
      <c r="DB22" s="60">
        <f t="shared" si="29"/>
        <v>0.3423242126218529</v>
      </c>
      <c r="DC22" s="58" t="str">
        <f t="shared" si="30"/>
        <v>POLONIA</v>
      </c>
      <c r="DD22" s="37"/>
      <c r="DE22" s="59">
        <f>'[2]La_Palma'!O155</f>
        <v>0</v>
      </c>
      <c r="DF22" s="37"/>
      <c r="DG22" s="59">
        <f>'[2]La_Palma'!O74</f>
        <v>0</v>
      </c>
      <c r="DH22" s="37"/>
      <c r="DI22" s="59">
        <f t="shared" si="31"/>
        <v>0</v>
      </c>
      <c r="DJ22" s="37"/>
      <c r="DK22" s="60" t="str">
        <f t="shared" si="32"/>
        <v>-----        </v>
      </c>
      <c r="DL22" s="37"/>
      <c r="DM22" s="54"/>
      <c r="DN22" s="37"/>
      <c r="DO22" s="58" t="str">
        <f t="shared" si="33"/>
        <v>POLONIA</v>
      </c>
      <c r="DP22" s="37"/>
      <c r="DQ22" s="59">
        <f>SUM('[1]Nov'!DQ22,Dic!DE22)</f>
        <v>0</v>
      </c>
      <c r="DR22" s="37"/>
      <c r="DS22" s="59">
        <f>SUM('[1]Nov'!DS22,Dic!DG22)</f>
        <v>2459</v>
      </c>
      <c r="DT22" s="37"/>
      <c r="DU22" s="59">
        <f t="shared" si="34"/>
        <v>2459</v>
      </c>
      <c r="DV22" s="37"/>
      <c r="DW22" s="60" t="str">
        <f t="shared" si="35"/>
        <v>-----        </v>
      </c>
    </row>
    <row r="23" spans="1:127" s="56" customFormat="1" ht="15">
      <c r="A23" s="58" t="str">
        <f>('[2]Parametros'!$R$11)</f>
        <v>SUECIA</v>
      </c>
      <c r="B23" s="37"/>
      <c r="C23" s="59">
        <f>SUM((Y23,AT23,BO23),(CJ23,DE23))</f>
        <v>82443</v>
      </c>
      <c r="D23" s="59">
        <f>SUM((Z23,AU23,BP23),(CK23,DF23))</f>
        <v>0</v>
      </c>
      <c r="E23" s="59">
        <f>SUM((AA23,AV23,BQ23),(CL23,DG23))</f>
        <v>89348</v>
      </c>
      <c r="F23" s="37"/>
      <c r="G23" s="59">
        <f t="shared" si="0"/>
        <v>6905</v>
      </c>
      <c r="H23" s="37"/>
      <c r="I23" s="60">
        <f t="shared" si="1"/>
        <v>0.08375483667503608</v>
      </c>
      <c r="J23" s="37"/>
      <c r="K23" s="54"/>
      <c r="L23" s="37"/>
      <c r="M23" s="58" t="str">
        <f t="shared" si="2"/>
        <v>SUECIA</v>
      </c>
      <c r="N23" s="37"/>
      <c r="O23" s="59">
        <f>SUM((AK23,BF23,CA23),(CV23,DQ23))</f>
        <v>520091</v>
      </c>
      <c r="P23" s="59">
        <f t="shared" si="3"/>
        <v>0</v>
      </c>
      <c r="Q23" s="59">
        <f>SUM((AM23,BH23,CC23),(CX23,DS23))</f>
        <v>546825</v>
      </c>
      <c r="R23" s="37"/>
      <c r="S23" s="59">
        <f t="shared" si="4"/>
        <v>26734</v>
      </c>
      <c r="T23" s="37"/>
      <c r="U23" s="60">
        <f t="shared" si="5"/>
        <v>0.05140254301651057</v>
      </c>
      <c r="V23" s="61"/>
      <c r="W23" s="58" t="str">
        <f t="shared" si="6"/>
        <v>SUECIA</v>
      </c>
      <c r="X23" s="37"/>
      <c r="Y23" s="59">
        <f>'[2]Lanzarote'!O156</f>
        <v>3978</v>
      </c>
      <c r="Z23" s="37"/>
      <c r="AA23" s="59">
        <f>'[2]Lanzarote'!O75</f>
        <v>4539</v>
      </c>
      <c r="AB23" s="37"/>
      <c r="AC23" s="59">
        <f t="shared" si="7"/>
        <v>561</v>
      </c>
      <c r="AD23" s="37"/>
      <c r="AE23" s="60">
        <f t="shared" si="8"/>
        <v>0.14102564102564102</v>
      </c>
      <c r="AF23" s="37"/>
      <c r="AG23" s="54"/>
      <c r="AH23" s="37"/>
      <c r="AI23" s="58" t="str">
        <f t="shared" si="9"/>
        <v>SUECIA</v>
      </c>
      <c r="AJ23" s="37"/>
      <c r="AK23" s="59">
        <f>SUM('[1]Nov'!AK23,Dic!Y23)</f>
        <v>31355</v>
      </c>
      <c r="AL23" s="37"/>
      <c r="AM23" s="59">
        <f>SUM('[1]Nov'!AM23,Dic!AA23)</f>
        <v>24597</v>
      </c>
      <c r="AN23" s="37"/>
      <c r="AO23" s="59">
        <f t="shared" si="10"/>
        <v>-6758</v>
      </c>
      <c r="AP23" s="37"/>
      <c r="AQ23" s="60">
        <f t="shared" si="11"/>
        <v>-0.21553181310795727</v>
      </c>
      <c r="AR23" s="58" t="str">
        <f t="shared" si="12"/>
        <v>SUECIA</v>
      </c>
      <c r="AS23" s="37"/>
      <c r="AT23" s="59">
        <f>'[2]Fuerteventura'!O156</f>
        <v>6547</v>
      </c>
      <c r="AU23" s="37"/>
      <c r="AV23" s="59">
        <f>'[2]Fuerteventura'!O75</f>
        <v>6316</v>
      </c>
      <c r="AW23" s="37"/>
      <c r="AX23" s="59">
        <f t="shared" si="13"/>
        <v>-231</v>
      </c>
      <c r="AY23" s="37"/>
      <c r="AZ23" s="60">
        <f t="shared" si="14"/>
        <v>-0.035283335879028564</v>
      </c>
      <c r="BA23" s="37"/>
      <c r="BB23" s="54"/>
      <c r="BC23" s="37"/>
      <c r="BD23" s="58" t="str">
        <f t="shared" si="15"/>
        <v>SUECIA</v>
      </c>
      <c r="BE23" s="37"/>
      <c r="BF23" s="59">
        <f>SUM('[1]Nov'!BF23,Dic!AT23)</f>
        <v>43306</v>
      </c>
      <c r="BG23" s="37"/>
      <c r="BH23" s="59">
        <f>SUM('[1]Nov'!BH23,Dic!AV23)</f>
        <v>45831</v>
      </c>
      <c r="BI23" s="37"/>
      <c r="BJ23" s="59">
        <f t="shared" si="16"/>
        <v>2525</v>
      </c>
      <c r="BK23" s="37"/>
      <c r="BL23" s="60">
        <f t="shared" si="17"/>
        <v>0.058306008405301805</v>
      </c>
      <c r="BM23" s="58" t="str">
        <f t="shared" si="18"/>
        <v>SUECIA</v>
      </c>
      <c r="BN23" s="37"/>
      <c r="BO23" s="59">
        <f>'[2]Gran_Canaria'!O156</f>
        <v>50546</v>
      </c>
      <c r="BP23" s="37"/>
      <c r="BQ23" s="59">
        <f>'[2]Gran_Canaria'!O75</f>
        <v>55583</v>
      </c>
      <c r="BR23" s="37"/>
      <c r="BS23" s="59">
        <f t="shared" si="19"/>
        <v>5037</v>
      </c>
      <c r="BT23" s="37"/>
      <c r="BU23" s="60">
        <f t="shared" si="20"/>
        <v>0.09965180231868001</v>
      </c>
      <c r="BV23" s="60"/>
      <c r="BW23" s="54"/>
      <c r="BX23" s="37"/>
      <c r="BY23" s="58" t="str">
        <f t="shared" si="21"/>
        <v>SUECIA</v>
      </c>
      <c r="BZ23" s="37"/>
      <c r="CA23" s="59">
        <f>SUM('[1]Nov'!CA23,Dic!BO23)</f>
        <v>315463</v>
      </c>
      <c r="CB23" s="37"/>
      <c r="CC23" s="59">
        <f>SUM('[1]Nov'!CC23,Dic!BQ23)</f>
        <v>343649</v>
      </c>
      <c r="CD23" s="37"/>
      <c r="CE23" s="59">
        <f t="shared" si="22"/>
        <v>28186</v>
      </c>
      <c r="CF23" s="37"/>
      <c r="CG23" s="60">
        <f t="shared" si="23"/>
        <v>0.08934803764625328</v>
      </c>
      <c r="CH23" s="58" t="str">
        <f t="shared" si="24"/>
        <v>SUECIA</v>
      </c>
      <c r="CI23" s="37"/>
      <c r="CJ23" s="59">
        <f>'[2]Tenerife'!O162</f>
        <v>21372</v>
      </c>
      <c r="CK23" s="37"/>
      <c r="CL23" s="59">
        <f>'[2]Tenerife'!O78</f>
        <v>21341</v>
      </c>
      <c r="CM23" s="37"/>
      <c r="CN23" s="59">
        <f t="shared" si="25"/>
        <v>-31</v>
      </c>
      <c r="CO23" s="37"/>
      <c r="CP23" s="60">
        <f t="shared" si="26"/>
        <v>-0.0014504959760434212</v>
      </c>
      <c r="CQ23" s="37"/>
      <c r="CR23" s="54"/>
      <c r="CS23" s="49"/>
      <c r="CT23" s="58" t="str">
        <f t="shared" si="27"/>
        <v>SUECIA</v>
      </c>
      <c r="CU23" s="37"/>
      <c r="CV23" s="59">
        <f>SUM('[1]Nov'!CV23,Dic!CJ23)</f>
        <v>129967</v>
      </c>
      <c r="CW23" s="37"/>
      <c r="CX23" s="59">
        <f>SUM('[1]Nov'!CX23,Dic!CL23)</f>
        <v>129219</v>
      </c>
      <c r="CY23" s="37"/>
      <c r="CZ23" s="59">
        <f t="shared" si="28"/>
        <v>-748</v>
      </c>
      <c r="DA23" s="37"/>
      <c r="DB23" s="60">
        <f t="shared" si="29"/>
        <v>-0.005755307116421861</v>
      </c>
      <c r="DC23" s="58" t="str">
        <f t="shared" si="30"/>
        <v>SUECIA</v>
      </c>
      <c r="DD23" s="37"/>
      <c r="DE23" s="59">
        <f>'[2]La_Palma'!O156</f>
        <v>0</v>
      </c>
      <c r="DF23" s="37"/>
      <c r="DG23" s="59">
        <f>'[2]La_Palma'!O75</f>
        <v>1569</v>
      </c>
      <c r="DH23" s="37"/>
      <c r="DI23" s="59">
        <f t="shared" si="31"/>
        <v>1569</v>
      </c>
      <c r="DJ23" s="37"/>
      <c r="DK23" s="60" t="str">
        <f t="shared" si="32"/>
        <v>-----        </v>
      </c>
      <c r="DL23" s="37"/>
      <c r="DM23" s="54"/>
      <c r="DN23" s="37"/>
      <c r="DO23" s="58" t="str">
        <f t="shared" si="33"/>
        <v>SUECIA</v>
      </c>
      <c r="DP23" s="37"/>
      <c r="DQ23" s="59">
        <f>SUM('[1]Nov'!DQ23,Dic!DE23)</f>
        <v>0</v>
      </c>
      <c r="DR23" s="37"/>
      <c r="DS23" s="59">
        <f>SUM('[1]Nov'!DS23,Dic!DG23)</f>
        <v>3529</v>
      </c>
      <c r="DT23" s="37"/>
      <c r="DU23" s="59">
        <f t="shared" si="34"/>
        <v>3529</v>
      </c>
      <c r="DV23" s="37"/>
      <c r="DW23" s="60" t="str">
        <f t="shared" si="35"/>
        <v>-----        </v>
      </c>
    </row>
    <row r="24" spans="1:127" s="56" customFormat="1" ht="15">
      <c r="A24" s="58" t="str">
        <f>('[2]Parametros'!$S$11)</f>
        <v>SUIZA</v>
      </c>
      <c r="B24" s="37"/>
      <c r="C24" s="59">
        <f>SUM((Y24,AT24,BO24),(CJ24,DE24))</f>
        <v>23514</v>
      </c>
      <c r="D24" s="59">
        <f>SUM((Z24,AU24,BP24),(CK24,DF24))</f>
        <v>0</v>
      </c>
      <c r="E24" s="59">
        <f>SUM((AA24,AV24,BQ24),(CL24,DG24))</f>
        <v>27822</v>
      </c>
      <c r="F24" s="37"/>
      <c r="G24" s="59">
        <f t="shared" si="0"/>
        <v>4308</v>
      </c>
      <c r="H24" s="37"/>
      <c r="I24" s="60">
        <f t="shared" si="1"/>
        <v>0.18321000255167136</v>
      </c>
      <c r="J24" s="37"/>
      <c r="K24" s="54"/>
      <c r="L24" s="37"/>
      <c r="M24" s="58" t="str">
        <f t="shared" si="2"/>
        <v>SUIZA</v>
      </c>
      <c r="N24" s="37"/>
      <c r="O24" s="59">
        <f>SUM((AK24,BF24,CA24),(CV24,DQ24))</f>
        <v>283689</v>
      </c>
      <c r="P24" s="59">
        <f t="shared" si="3"/>
        <v>0</v>
      </c>
      <c r="Q24" s="59">
        <f>SUM((AM24,BH24,CC24),(CX24,DS24))</f>
        <v>318225</v>
      </c>
      <c r="R24" s="37"/>
      <c r="S24" s="59">
        <f t="shared" si="4"/>
        <v>34536</v>
      </c>
      <c r="T24" s="37"/>
      <c r="U24" s="60">
        <f t="shared" si="5"/>
        <v>0.1217389465224242</v>
      </c>
      <c r="V24" s="61"/>
      <c r="W24" s="58" t="str">
        <f t="shared" si="6"/>
        <v>SUIZA</v>
      </c>
      <c r="X24" s="37"/>
      <c r="Y24" s="59">
        <f>'[2]Lanzarote'!O157</f>
        <v>2682</v>
      </c>
      <c r="Z24" s="37"/>
      <c r="AA24" s="59">
        <f>'[2]Lanzarote'!O76</f>
        <v>2908</v>
      </c>
      <c r="AB24" s="37"/>
      <c r="AC24" s="59">
        <f t="shared" si="7"/>
        <v>226</v>
      </c>
      <c r="AD24" s="37"/>
      <c r="AE24" s="60">
        <f t="shared" si="8"/>
        <v>0.0842654735272185</v>
      </c>
      <c r="AF24" s="37"/>
      <c r="AG24" s="54"/>
      <c r="AH24" s="37"/>
      <c r="AI24" s="58" t="str">
        <f t="shared" si="9"/>
        <v>SUIZA</v>
      </c>
      <c r="AJ24" s="37"/>
      <c r="AK24" s="59">
        <f>SUM('[1]Nov'!AK24,Dic!Y24)</f>
        <v>37221</v>
      </c>
      <c r="AL24" s="37"/>
      <c r="AM24" s="59">
        <f>SUM('[1]Nov'!AM24,Dic!AA24)</f>
        <v>39765</v>
      </c>
      <c r="AN24" s="37"/>
      <c r="AO24" s="59">
        <f t="shared" si="10"/>
        <v>2544</v>
      </c>
      <c r="AP24" s="37"/>
      <c r="AQ24" s="60">
        <f t="shared" si="11"/>
        <v>0.06834851293624566</v>
      </c>
      <c r="AR24" s="58" t="str">
        <f t="shared" si="12"/>
        <v>SUIZA</v>
      </c>
      <c r="AS24" s="37"/>
      <c r="AT24" s="59">
        <f>'[2]Fuerteventura'!O157</f>
        <v>3361</v>
      </c>
      <c r="AU24" s="37"/>
      <c r="AV24" s="59">
        <f>'[2]Fuerteventura'!O76</f>
        <v>5385</v>
      </c>
      <c r="AW24" s="37"/>
      <c r="AX24" s="59">
        <f t="shared" si="13"/>
        <v>2024</v>
      </c>
      <c r="AY24" s="37"/>
      <c r="AZ24" s="60">
        <f t="shared" si="14"/>
        <v>0.6022017256768819</v>
      </c>
      <c r="BA24" s="37"/>
      <c r="BB24" s="54"/>
      <c r="BC24" s="37"/>
      <c r="BD24" s="58" t="str">
        <f t="shared" si="15"/>
        <v>SUIZA</v>
      </c>
      <c r="BE24" s="37"/>
      <c r="BF24" s="59">
        <f>SUM('[1]Nov'!BF24,Dic!AT24)</f>
        <v>55159</v>
      </c>
      <c r="BG24" s="37"/>
      <c r="BH24" s="59">
        <f>SUM('[1]Nov'!BH24,Dic!AV24)</f>
        <v>59761</v>
      </c>
      <c r="BI24" s="37"/>
      <c r="BJ24" s="59">
        <f t="shared" si="16"/>
        <v>4602</v>
      </c>
      <c r="BK24" s="37"/>
      <c r="BL24" s="60">
        <f t="shared" si="17"/>
        <v>0.08343153429177469</v>
      </c>
      <c r="BM24" s="58" t="str">
        <f t="shared" si="18"/>
        <v>SUIZA</v>
      </c>
      <c r="BN24" s="37"/>
      <c r="BO24" s="59">
        <f>'[2]Gran_Canaria'!O157</f>
        <v>9238</v>
      </c>
      <c r="BP24" s="37"/>
      <c r="BQ24" s="59">
        <f>'[2]Gran_Canaria'!O76</f>
        <v>8796</v>
      </c>
      <c r="BR24" s="37"/>
      <c r="BS24" s="59">
        <f t="shared" si="19"/>
        <v>-442</v>
      </c>
      <c r="BT24" s="37"/>
      <c r="BU24" s="60">
        <f t="shared" si="20"/>
        <v>-0.047845854080969905</v>
      </c>
      <c r="BV24" s="60"/>
      <c r="BW24" s="54"/>
      <c r="BX24" s="37"/>
      <c r="BY24" s="58" t="str">
        <f t="shared" si="21"/>
        <v>SUIZA</v>
      </c>
      <c r="BZ24" s="37"/>
      <c r="CA24" s="59">
        <f>SUM('[1]Nov'!CA24,Dic!BO24)</f>
        <v>100402</v>
      </c>
      <c r="CB24" s="37"/>
      <c r="CC24" s="59">
        <f>SUM('[1]Nov'!CC24,Dic!BQ24)</f>
        <v>112996</v>
      </c>
      <c r="CD24" s="37"/>
      <c r="CE24" s="59">
        <f t="shared" si="22"/>
        <v>12594</v>
      </c>
      <c r="CF24" s="37"/>
      <c r="CG24" s="60">
        <f t="shared" si="23"/>
        <v>0.12543574829186668</v>
      </c>
      <c r="CH24" s="58" t="str">
        <f t="shared" si="24"/>
        <v>SUIZA</v>
      </c>
      <c r="CI24" s="37"/>
      <c r="CJ24" s="59">
        <f>'[2]Tenerife'!O163</f>
        <v>8233</v>
      </c>
      <c r="CK24" s="37"/>
      <c r="CL24" s="59">
        <f>'[2]Tenerife'!O79</f>
        <v>10049</v>
      </c>
      <c r="CM24" s="37"/>
      <c r="CN24" s="59">
        <f t="shared" si="25"/>
        <v>1816</v>
      </c>
      <c r="CO24" s="37"/>
      <c r="CP24" s="60">
        <f t="shared" si="26"/>
        <v>0.22057573181100448</v>
      </c>
      <c r="CQ24" s="37"/>
      <c r="CR24" s="54"/>
      <c r="CS24" s="49"/>
      <c r="CT24" s="58" t="str">
        <f t="shared" si="27"/>
        <v>SUIZA</v>
      </c>
      <c r="CU24" s="37"/>
      <c r="CV24" s="59">
        <f>SUM('[1]Nov'!CV24,Dic!CJ24)</f>
        <v>90907</v>
      </c>
      <c r="CW24" s="37"/>
      <c r="CX24" s="59">
        <f>SUM('[1]Nov'!CX24,Dic!CL24)</f>
        <v>103502</v>
      </c>
      <c r="CY24" s="37"/>
      <c r="CZ24" s="59">
        <f t="shared" si="28"/>
        <v>12595</v>
      </c>
      <c r="DA24" s="37"/>
      <c r="DB24" s="60">
        <f t="shared" si="29"/>
        <v>0.138548186608292</v>
      </c>
      <c r="DC24" s="58" t="str">
        <f t="shared" si="30"/>
        <v>SUIZA</v>
      </c>
      <c r="DD24" s="37"/>
      <c r="DE24" s="59">
        <f>'[2]La_Palma'!O157</f>
        <v>0</v>
      </c>
      <c r="DF24" s="37"/>
      <c r="DG24" s="59">
        <f>'[2]La_Palma'!O76</f>
        <v>684</v>
      </c>
      <c r="DH24" s="37"/>
      <c r="DI24" s="59">
        <f t="shared" si="31"/>
        <v>684</v>
      </c>
      <c r="DJ24" s="37"/>
      <c r="DK24" s="60" t="str">
        <f t="shared" si="32"/>
        <v>-----        </v>
      </c>
      <c r="DL24" s="37"/>
      <c r="DM24" s="54"/>
      <c r="DN24" s="37"/>
      <c r="DO24" s="58" t="str">
        <f t="shared" si="33"/>
        <v>SUIZA</v>
      </c>
      <c r="DP24" s="37"/>
      <c r="DQ24" s="59">
        <f>SUM('[1]Nov'!DQ24,Dic!DE24)</f>
        <v>0</v>
      </c>
      <c r="DR24" s="37"/>
      <c r="DS24" s="59">
        <f>SUM('[1]Nov'!DS24,Dic!DG24)</f>
        <v>2201</v>
      </c>
      <c r="DT24" s="37"/>
      <c r="DU24" s="59">
        <f t="shared" si="34"/>
        <v>2201</v>
      </c>
      <c r="DV24" s="37"/>
      <c r="DW24" s="60" t="str">
        <f t="shared" si="35"/>
        <v>-----        </v>
      </c>
    </row>
    <row r="25" spans="1:127" s="56" customFormat="1" ht="15">
      <c r="A25" s="58" t="str">
        <f>('[2]Parametros'!$T$11)</f>
        <v>PORTUGAL</v>
      </c>
      <c r="B25" s="37"/>
      <c r="C25" s="59">
        <f>SUM((Y25,AT25,BO25),(CJ25,DE25))</f>
        <v>2407</v>
      </c>
      <c r="D25" s="59">
        <f>SUM((Z25,AU25,BP25),(CK25,DF25))</f>
        <v>0</v>
      </c>
      <c r="E25" s="59">
        <f>SUM((AA25,AV25,BQ25),(CL25,DG25))</f>
        <v>1643</v>
      </c>
      <c r="F25" s="37"/>
      <c r="G25" s="59">
        <f t="shared" si="0"/>
        <v>-764</v>
      </c>
      <c r="H25" s="37"/>
      <c r="I25" s="60">
        <f t="shared" si="1"/>
        <v>-0.3174075612796012</v>
      </c>
      <c r="J25" s="37"/>
      <c r="K25" s="54"/>
      <c r="L25" s="37"/>
      <c r="M25" s="58" t="str">
        <f t="shared" si="2"/>
        <v>PORTUGAL</v>
      </c>
      <c r="N25" s="37"/>
      <c r="O25" s="59">
        <f>SUM((AK25,BF25,CA25),(CV25,DQ25))</f>
        <v>54683</v>
      </c>
      <c r="P25" s="59">
        <f t="shared" si="3"/>
        <v>0</v>
      </c>
      <c r="Q25" s="59">
        <f>SUM((AM25,BH25,CC25),(CX25,DS25))</f>
        <v>57005</v>
      </c>
      <c r="R25" s="37"/>
      <c r="S25" s="59">
        <f t="shared" si="4"/>
        <v>2322</v>
      </c>
      <c r="T25" s="37"/>
      <c r="U25" s="60">
        <f t="shared" si="5"/>
        <v>0.04246292266335058</v>
      </c>
      <c r="V25" s="61"/>
      <c r="W25" s="58" t="str">
        <f t="shared" si="6"/>
        <v>PORTUGAL</v>
      </c>
      <c r="X25" s="37"/>
      <c r="Y25" s="59">
        <f>'[2]Lanzarote'!O158</f>
        <v>6</v>
      </c>
      <c r="Z25" s="37"/>
      <c r="AA25" s="59">
        <f>'[2]Lanzarote'!O77</f>
        <v>0</v>
      </c>
      <c r="AB25" s="37"/>
      <c r="AC25" s="59">
        <f t="shared" si="7"/>
        <v>-6</v>
      </c>
      <c r="AD25" s="37"/>
      <c r="AE25" s="60">
        <f t="shared" si="8"/>
        <v>-1</v>
      </c>
      <c r="AF25" s="37"/>
      <c r="AG25" s="54"/>
      <c r="AH25" s="37"/>
      <c r="AI25" s="58" t="str">
        <f t="shared" si="9"/>
        <v>PORTUGAL</v>
      </c>
      <c r="AJ25" s="37"/>
      <c r="AK25" s="59">
        <f>SUM('[1]Nov'!AK25,Dic!Y25)</f>
        <v>4118</v>
      </c>
      <c r="AL25" s="37"/>
      <c r="AM25" s="59">
        <f>SUM('[1]Nov'!AM25,Dic!AA25)</f>
        <v>3681</v>
      </c>
      <c r="AN25" s="37"/>
      <c r="AO25" s="59">
        <f t="shared" si="10"/>
        <v>-437</v>
      </c>
      <c r="AP25" s="37"/>
      <c r="AQ25" s="60">
        <f t="shared" si="11"/>
        <v>-0.10611947547353084</v>
      </c>
      <c r="AR25" s="58" t="str">
        <f t="shared" si="12"/>
        <v>PORTUGAL</v>
      </c>
      <c r="AS25" s="37"/>
      <c r="AT25" s="59">
        <f>'[2]Fuerteventura'!O158</f>
        <v>210</v>
      </c>
      <c r="AU25" s="37"/>
      <c r="AV25" s="59">
        <f>'[2]Fuerteventura'!O77</f>
        <v>88</v>
      </c>
      <c r="AW25" s="37"/>
      <c r="AX25" s="59">
        <f t="shared" si="13"/>
        <v>-122</v>
      </c>
      <c r="AY25" s="37"/>
      <c r="AZ25" s="60">
        <f t="shared" si="14"/>
        <v>-0.580952380952381</v>
      </c>
      <c r="BA25" s="37"/>
      <c r="BB25" s="54"/>
      <c r="BC25" s="37"/>
      <c r="BD25" s="58" t="str">
        <f t="shared" si="15"/>
        <v>PORTUGAL</v>
      </c>
      <c r="BE25" s="37"/>
      <c r="BF25" s="59">
        <f>SUM('[1]Nov'!BF25,Dic!AT25)</f>
        <v>3519</v>
      </c>
      <c r="BG25" s="37"/>
      <c r="BH25" s="59">
        <f>SUM('[1]Nov'!BH25,Dic!AV25)</f>
        <v>6612</v>
      </c>
      <c r="BI25" s="37"/>
      <c r="BJ25" s="59">
        <f t="shared" si="16"/>
        <v>3093</v>
      </c>
      <c r="BK25" s="37"/>
      <c r="BL25" s="60">
        <f t="shared" si="17"/>
        <v>0.8789428815004262</v>
      </c>
      <c r="BM25" s="58" t="str">
        <f t="shared" si="18"/>
        <v>PORTUGAL</v>
      </c>
      <c r="BN25" s="37"/>
      <c r="BO25" s="59">
        <f>'[2]Gran_Canaria'!O158</f>
        <v>2185</v>
      </c>
      <c r="BP25" s="37"/>
      <c r="BQ25" s="59">
        <f>'[2]Gran_Canaria'!O77</f>
        <v>1549</v>
      </c>
      <c r="BR25" s="37"/>
      <c r="BS25" s="59">
        <f t="shared" si="19"/>
        <v>-636</v>
      </c>
      <c r="BT25" s="37"/>
      <c r="BU25" s="60">
        <f t="shared" si="20"/>
        <v>-0.29107551487414185</v>
      </c>
      <c r="BV25" s="60"/>
      <c r="BW25" s="54"/>
      <c r="BX25" s="37"/>
      <c r="BY25" s="58" t="str">
        <f t="shared" si="21"/>
        <v>PORTUGAL</v>
      </c>
      <c r="BZ25" s="37"/>
      <c r="CA25" s="59">
        <f>SUM('[1]Nov'!CA25,Dic!BO25)</f>
        <v>33567</v>
      </c>
      <c r="CB25" s="37"/>
      <c r="CC25" s="59">
        <f>SUM('[1]Nov'!CC25,Dic!BQ25)</f>
        <v>34117</v>
      </c>
      <c r="CD25" s="37"/>
      <c r="CE25" s="59">
        <f t="shared" si="22"/>
        <v>550</v>
      </c>
      <c r="CF25" s="37"/>
      <c r="CG25" s="60">
        <f t="shared" si="23"/>
        <v>0.016385140167426343</v>
      </c>
      <c r="CH25" s="58" t="str">
        <f t="shared" si="24"/>
        <v>PORTUGAL</v>
      </c>
      <c r="CI25" s="37"/>
      <c r="CJ25" s="59">
        <f>'[2]Tenerife'!O164</f>
        <v>6</v>
      </c>
      <c r="CK25" s="37"/>
      <c r="CL25" s="59">
        <f>'[2]Tenerife'!O80</f>
        <v>6</v>
      </c>
      <c r="CM25" s="37"/>
      <c r="CN25" s="59">
        <f t="shared" si="25"/>
        <v>0</v>
      </c>
      <c r="CO25" s="37"/>
      <c r="CP25" s="60">
        <f t="shared" si="26"/>
        <v>0</v>
      </c>
      <c r="CQ25" s="37"/>
      <c r="CR25" s="54"/>
      <c r="CS25" s="49"/>
      <c r="CT25" s="58" t="str">
        <f t="shared" si="27"/>
        <v>PORTUGAL</v>
      </c>
      <c r="CU25" s="37"/>
      <c r="CV25" s="59">
        <f>SUM('[1]Nov'!CV25,Dic!CJ25)</f>
        <v>13476</v>
      </c>
      <c r="CW25" s="37"/>
      <c r="CX25" s="59">
        <f>SUM('[1]Nov'!CX25,Dic!CL25)</f>
        <v>12544</v>
      </c>
      <c r="CY25" s="37"/>
      <c r="CZ25" s="59">
        <f t="shared" si="28"/>
        <v>-932</v>
      </c>
      <c r="DA25" s="37"/>
      <c r="DB25" s="60">
        <f t="shared" si="29"/>
        <v>-0.06915998812704066</v>
      </c>
      <c r="DC25" s="58" t="str">
        <f t="shared" si="30"/>
        <v>PORTUGAL</v>
      </c>
      <c r="DD25" s="37"/>
      <c r="DE25" s="59">
        <f>'[2]La_Palma'!O158</f>
        <v>0</v>
      </c>
      <c r="DF25" s="37"/>
      <c r="DG25" s="59">
        <f>'[2]La_Palma'!O77</f>
        <v>0</v>
      </c>
      <c r="DH25" s="37"/>
      <c r="DI25" s="59">
        <f t="shared" si="31"/>
        <v>0</v>
      </c>
      <c r="DJ25" s="37"/>
      <c r="DK25" s="60" t="str">
        <f t="shared" si="32"/>
        <v>-----        </v>
      </c>
      <c r="DL25" s="37"/>
      <c r="DM25" s="54"/>
      <c r="DN25" s="37"/>
      <c r="DO25" s="58" t="str">
        <f t="shared" si="33"/>
        <v>PORTUGAL</v>
      </c>
      <c r="DP25" s="37"/>
      <c r="DQ25" s="59">
        <f>SUM('[1]Nov'!DQ25,Dic!DE25)</f>
        <v>3</v>
      </c>
      <c r="DR25" s="37"/>
      <c r="DS25" s="59">
        <f>SUM('[1]Nov'!DS25,Dic!DG25)</f>
        <v>51</v>
      </c>
      <c r="DT25" s="37"/>
      <c r="DU25" s="59">
        <f t="shared" si="34"/>
        <v>48</v>
      </c>
      <c r="DV25" s="37"/>
      <c r="DW25" s="60">
        <f t="shared" si="35"/>
        <v>16</v>
      </c>
    </row>
    <row r="26" spans="1:127" s="56" customFormat="1" ht="15">
      <c r="A26" s="58" t="str">
        <f>('[2]Parametros'!$U$11)</f>
        <v>OTROS PAISES</v>
      </c>
      <c r="B26" s="37"/>
      <c r="C26" s="59">
        <f>SUM((Y26,AT26,BO26),(CJ26,DE26))</f>
        <v>19198</v>
      </c>
      <c r="D26" s="59">
        <f>SUM((Z26,AU26,BP26),(CK26,DF26))</f>
        <v>0</v>
      </c>
      <c r="E26" s="59">
        <f>SUM((AA26,AV26,BQ26),(CL26,DG26))</f>
        <v>23649</v>
      </c>
      <c r="F26" s="37"/>
      <c r="G26" s="59">
        <f t="shared" si="0"/>
        <v>4451</v>
      </c>
      <c r="H26" s="37"/>
      <c r="I26" s="60">
        <f t="shared" si="1"/>
        <v>0.23184706740285446</v>
      </c>
      <c r="J26" s="37"/>
      <c r="K26" s="54"/>
      <c r="L26" s="37"/>
      <c r="M26" s="58" t="str">
        <f t="shared" si="2"/>
        <v>OTROS PAISES</v>
      </c>
      <c r="N26" s="37"/>
      <c r="O26" s="59">
        <f>SUM((AK26,BF26,CA26),(CV26,DQ26))</f>
        <v>194747</v>
      </c>
      <c r="P26" s="59">
        <f t="shared" si="3"/>
        <v>0</v>
      </c>
      <c r="Q26" s="59">
        <f>SUM((AM26,BH26,CC26),(CX26,DS26))</f>
        <v>247994</v>
      </c>
      <c r="R26" s="37"/>
      <c r="S26" s="59">
        <f t="shared" si="4"/>
        <v>53247</v>
      </c>
      <c r="T26" s="37"/>
      <c r="U26" s="60">
        <f t="shared" si="5"/>
        <v>0.2734162785562807</v>
      </c>
      <c r="V26" s="61"/>
      <c r="W26" s="58" t="str">
        <f t="shared" si="6"/>
        <v>OTROS PAISES</v>
      </c>
      <c r="X26" s="37"/>
      <c r="Y26" s="59">
        <f>'[2]Lanzarote'!O159</f>
        <v>789</v>
      </c>
      <c r="Z26" s="37"/>
      <c r="AA26" s="59">
        <f>'[2]Lanzarote'!O78</f>
        <v>1832</v>
      </c>
      <c r="AB26" s="37"/>
      <c r="AC26" s="59">
        <f t="shared" si="7"/>
        <v>1043</v>
      </c>
      <c r="AD26" s="37"/>
      <c r="AE26" s="60">
        <f t="shared" si="8"/>
        <v>1.3219264892268694</v>
      </c>
      <c r="AF26" s="37"/>
      <c r="AG26" s="54"/>
      <c r="AH26" s="37"/>
      <c r="AI26" s="58" t="str">
        <f t="shared" si="9"/>
        <v>OTROS PAISES</v>
      </c>
      <c r="AJ26" s="37"/>
      <c r="AK26" s="59">
        <f>SUM('[1]Nov'!AK26,Dic!Y26)</f>
        <v>10969</v>
      </c>
      <c r="AL26" s="37"/>
      <c r="AM26" s="59">
        <f>SUM('[1]Nov'!AM26,Dic!AA26)</f>
        <v>15874</v>
      </c>
      <c r="AN26" s="37"/>
      <c r="AO26" s="59">
        <f t="shared" si="10"/>
        <v>4905</v>
      </c>
      <c r="AP26" s="37"/>
      <c r="AQ26" s="60">
        <f t="shared" si="11"/>
        <v>0.4471692952867171</v>
      </c>
      <c r="AR26" s="58" t="str">
        <f t="shared" si="12"/>
        <v>OTROS PAISES</v>
      </c>
      <c r="AS26" s="37"/>
      <c r="AT26" s="59">
        <f>'[2]Fuerteventura'!O159</f>
        <v>311</v>
      </c>
      <c r="AU26" s="37"/>
      <c r="AV26" s="59">
        <f>'[2]Fuerteventura'!O78</f>
        <v>976</v>
      </c>
      <c r="AW26" s="37"/>
      <c r="AX26" s="59">
        <f t="shared" si="13"/>
        <v>665</v>
      </c>
      <c r="AY26" s="37"/>
      <c r="AZ26" s="60">
        <f t="shared" si="14"/>
        <v>2.1382636655948555</v>
      </c>
      <c r="BA26" s="37"/>
      <c r="BB26" s="54"/>
      <c r="BC26" s="37"/>
      <c r="BD26" s="58" t="str">
        <f t="shared" si="15"/>
        <v>OTROS PAISES</v>
      </c>
      <c r="BE26" s="37"/>
      <c r="BF26" s="59">
        <f>SUM('[1]Nov'!BF26,Dic!AT26)</f>
        <v>7407</v>
      </c>
      <c r="BG26" s="37"/>
      <c r="BH26" s="59">
        <f>SUM('[1]Nov'!BH26,Dic!AV26)</f>
        <v>10239</v>
      </c>
      <c r="BI26" s="37"/>
      <c r="BJ26" s="59">
        <f t="shared" si="16"/>
        <v>2832</v>
      </c>
      <c r="BK26" s="37"/>
      <c r="BL26" s="60">
        <f t="shared" si="17"/>
        <v>0.3823410287565816</v>
      </c>
      <c r="BM26" s="58" t="str">
        <f t="shared" si="18"/>
        <v>OTROS PAISES</v>
      </c>
      <c r="BN26" s="37"/>
      <c r="BO26" s="59">
        <f>'[2]Gran_Canaria'!O159</f>
        <v>10205</v>
      </c>
      <c r="BP26" s="37"/>
      <c r="BQ26" s="59">
        <f>'[2]Gran_Canaria'!O78</f>
        <v>9396</v>
      </c>
      <c r="BR26" s="37"/>
      <c r="BS26" s="59">
        <f t="shared" si="19"/>
        <v>-809</v>
      </c>
      <c r="BT26" s="37"/>
      <c r="BU26" s="60">
        <f t="shared" si="20"/>
        <v>-0.0792748652621264</v>
      </c>
      <c r="BV26" s="60"/>
      <c r="BW26" s="54"/>
      <c r="BX26" s="37"/>
      <c r="BY26" s="58" t="str">
        <f t="shared" si="21"/>
        <v>OTROS PAISES</v>
      </c>
      <c r="BZ26" s="37"/>
      <c r="CA26" s="59">
        <f>SUM('[1]Nov'!CA26,Dic!BO26)</f>
        <v>103053</v>
      </c>
      <c r="CB26" s="37"/>
      <c r="CC26" s="59">
        <f>SUM('[1]Nov'!CC26,Dic!BQ26)</f>
        <v>118250</v>
      </c>
      <c r="CD26" s="37"/>
      <c r="CE26" s="59">
        <f t="shared" si="22"/>
        <v>15197</v>
      </c>
      <c r="CF26" s="37"/>
      <c r="CG26" s="60">
        <f t="shared" si="23"/>
        <v>0.14746780782704044</v>
      </c>
      <c r="CH26" s="58" t="str">
        <f t="shared" si="24"/>
        <v>OTROS PAISES</v>
      </c>
      <c r="CI26" s="37"/>
      <c r="CJ26" s="59">
        <f>'[2]Tenerife'!O165</f>
        <v>7893</v>
      </c>
      <c r="CK26" s="37"/>
      <c r="CL26" s="59">
        <f>'[2]Tenerife'!O81</f>
        <v>11445</v>
      </c>
      <c r="CM26" s="37"/>
      <c r="CN26" s="59">
        <f t="shared" si="25"/>
        <v>3552</v>
      </c>
      <c r="CO26" s="37"/>
      <c r="CP26" s="60">
        <f t="shared" si="26"/>
        <v>0.4500190041809198</v>
      </c>
      <c r="CQ26" s="37"/>
      <c r="CR26" s="54"/>
      <c r="CS26" s="49"/>
      <c r="CT26" s="58" t="str">
        <f t="shared" si="27"/>
        <v>OTROS PAISES</v>
      </c>
      <c r="CU26" s="37"/>
      <c r="CV26" s="59">
        <f>SUM('[1]Nov'!CV26,Dic!CJ26)</f>
        <v>73316</v>
      </c>
      <c r="CW26" s="37"/>
      <c r="CX26" s="59">
        <f>SUM('[1]Nov'!CX26,Dic!CL26)</f>
        <v>103631</v>
      </c>
      <c r="CY26" s="37"/>
      <c r="CZ26" s="59">
        <f t="shared" si="28"/>
        <v>30315</v>
      </c>
      <c r="DA26" s="37"/>
      <c r="DB26" s="60">
        <f t="shared" si="29"/>
        <v>0.4134840962409297</v>
      </c>
      <c r="DC26" s="58" t="str">
        <f t="shared" si="30"/>
        <v>OTROS PAISES</v>
      </c>
      <c r="DD26" s="37"/>
      <c r="DE26" s="59">
        <f>'[2]La_Palma'!O159</f>
        <v>0</v>
      </c>
      <c r="DF26" s="37"/>
      <c r="DG26" s="59">
        <f>'[2]La_Palma'!O78</f>
        <v>0</v>
      </c>
      <c r="DH26" s="37"/>
      <c r="DI26" s="59">
        <f t="shared" si="31"/>
        <v>0</v>
      </c>
      <c r="DJ26" s="37"/>
      <c r="DK26" s="60" t="str">
        <f t="shared" si="32"/>
        <v>-----        </v>
      </c>
      <c r="DL26" s="37"/>
      <c r="DM26" s="54"/>
      <c r="DN26" s="37"/>
      <c r="DO26" s="58" t="str">
        <f t="shared" si="33"/>
        <v>OTROS PAISES</v>
      </c>
      <c r="DP26" s="37"/>
      <c r="DQ26" s="59">
        <f>SUM('[1]Nov'!DQ26,Dic!DE26)</f>
        <v>2</v>
      </c>
      <c r="DR26" s="37"/>
      <c r="DS26" s="59">
        <f>SUM('[1]Nov'!DS26,Dic!DG26)</f>
        <v>0</v>
      </c>
      <c r="DT26" s="37"/>
      <c r="DU26" s="59">
        <f t="shared" si="34"/>
        <v>-2</v>
      </c>
      <c r="DV26" s="37"/>
      <c r="DW26" s="60">
        <f t="shared" si="35"/>
        <v>-1</v>
      </c>
    </row>
    <row r="27" spans="1:127" s="56" customFormat="1" ht="6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49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49"/>
      <c r="DN27" s="37"/>
      <c r="DO27" s="37"/>
      <c r="DP27" s="37"/>
      <c r="DQ27" s="37"/>
      <c r="DR27" s="37"/>
      <c r="DS27" s="37"/>
      <c r="DT27" s="37"/>
      <c r="DU27" s="37"/>
      <c r="DV27" s="37"/>
      <c r="DW27" s="37"/>
    </row>
    <row r="28" spans="1:127" s="2" customFormat="1" ht="18.75" customHeight="1">
      <c r="A28" s="62" t="s">
        <v>8</v>
      </c>
      <c r="B28" s="63"/>
      <c r="C28" s="64">
        <f>SUM(C9:C26)</f>
        <v>1118983</v>
      </c>
      <c r="D28" s="65"/>
      <c r="E28" s="64">
        <f>SUM(E9:E26)</f>
        <v>1297438</v>
      </c>
      <c r="F28" s="65"/>
      <c r="G28" s="66">
        <f>E28-C28</f>
        <v>178455</v>
      </c>
      <c r="H28" s="65"/>
      <c r="I28" s="67">
        <f>(G28/C28)</f>
        <v>0.159479634632519</v>
      </c>
      <c r="J28" s="49"/>
      <c r="K28" s="54"/>
      <c r="L28" s="49"/>
      <c r="M28" s="62" t="str">
        <f>($A$28)</f>
        <v>TOTALES</v>
      </c>
      <c r="N28" s="63"/>
      <c r="O28" s="64">
        <f>SUM(O9:O26)</f>
        <v>11765227</v>
      </c>
      <c r="P28" s="63"/>
      <c r="Q28" s="64">
        <f>SUM(Q9:Q26)</f>
        <v>13416398</v>
      </c>
      <c r="R28" s="65"/>
      <c r="S28" s="66">
        <f>Q28-O28</f>
        <v>1651171</v>
      </c>
      <c r="T28" s="65"/>
      <c r="U28" s="67">
        <f>(S28/O28)</f>
        <v>0.14034331849270737</v>
      </c>
      <c r="V28" s="68"/>
      <c r="W28" s="62" t="str">
        <f>($A$28)</f>
        <v>TOTALES</v>
      </c>
      <c r="X28" s="63"/>
      <c r="Y28" s="64">
        <f>SUM(Y9:Y26)</f>
        <v>178407</v>
      </c>
      <c r="Z28" s="65"/>
      <c r="AA28" s="64">
        <f>SUM(AA9:AA26)</f>
        <v>216032</v>
      </c>
      <c r="AB28" s="65"/>
      <c r="AC28" s="66">
        <f>AA28-Y28</f>
        <v>37625</v>
      </c>
      <c r="AD28" s="65"/>
      <c r="AE28" s="67">
        <f>(AC28/Y28)</f>
        <v>0.2108941913714148</v>
      </c>
      <c r="AF28" s="49"/>
      <c r="AG28" s="54"/>
      <c r="AH28" s="49"/>
      <c r="AI28" s="62" t="str">
        <f>($A$28)</f>
        <v>TOTALES</v>
      </c>
      <c r="AJ28" s="63"/>
      <c r="AK28" s="64">
        <f>SUM(AK9:AK26)</f>
        <v>2193291</v>
      </c>
      <c r="AL28" s="63"/>
      <c r="AM28" s="64">
        <f>SUM(AM9:AM26)</f>
        <v>2421888</v>
      </c>
      <c r="AN28" s="65"/>
      <c r="AO28" s="66">
        <f>AM28-AK28</f>
        <v>228597</v>
      </c>
      <c r="AP28" s="65"/>
      <c r="AQ28" s="67">
        <f>(AO28/AK28)</f>
        <v>0.10422556787950163</v>
      </c>
      <c r="AR28" s="62" t="str">
        <f>($A$28)</f>
        <v>TOTALES</v>
      </c>
      <c r="AS28" s="63"/>
      <c r="AT28" s="64">
        <f>SUM(AT9:AT26)</f>
        <v>163140</v>
      </c>
      <c r="AU28" s="65"/>
      <c r="AV28" s="64">
        <f>SUM(AV9:AV26)</f>
        <v>188942</v>
      </c>
      <c r="AW28" s="65"/>
      <c r="AX28" s="66">
        <f>AV28-AT28</f>
        <v>25802</v>
      </c>
      <c r="AY28" s="65"/>
      <c r="AZ28" s="67">
        <f>(AX28/AT28)</f>
        <v>0.15815863675370848</v>
      </c>
      <c r="BA28" s="49"/>
      <c r="BB28" s="54"/>
      <c r="BC28" s="69"/>
      <c r="BD28" s="62" t="str">
        <f>($A$28)</f>
        <v>TOTALES</v>
      </c>
      <c r="BE28" s="63"/>
      <c r="BF28" s="64">
        <f>SUM(BF9:BF26)</f>
        <v>1966634</v>
      </c>
      <c r="BG28" s="63"/>
      <c r="BH28" s="64">
        <f>SUM(BH9:BH26)</f>
        <v>2223401</v>
      </c>
      <c r="BI28" s="65"/>
      <c r="BJ28" s="66">
        <f>BH28-BF28</f>
        <v>256767</v>
      </c>
      <c r="BK28" s="65"/>
      <c r="BL28" s="67">
        <f>(BJ28/BF28)</f>
        <v>0.13056166017672835</v>
      </c>
      <c r="BM28" s="62" t="str">
        <f>($A$28)</f>
        <v>TOTALES</v>
      </c>
      <c r="BN28" s="63"/>
      <c r="BO28" s="64">
        <f>SUM(BO9:BO26)</f>
        <v>356133</v>
      </c>
      <c r="BP28" s="65"/>
      <c r="BQ28" s="64">
        <f>SUM(BQ9:BQ26)</f>
        <v>400587</v>
      </c>
      <c r="BR28" s="65"/>
      <c r="BS28" s="66">
        <f>BQ28-BO28</f>
        <v>44454</v>
      </c>
      <c r="BT28" s="65"/>
      <c r="BU28" s="67">
        <f>(BS28/BO28)</f>
        <v>0.12482415277438486</v>
      </c>
      <c r="BV28" s="70"/>
      <c r="BW28" s="54"/>
      <c r="BX28" s="69"/>
      <c r="BY28" s="62" t="str">
        <f>($A$28)</f>
        <v>TOTALES</v>
      </c>
      <c r="BZ28" s="63"/>
      <c r="CA28" s="64">
        <f>SUM(CA9:CA26)</f>
        <v>3271941</v>
      </c>
      <c r="CB28" s="63"/>
      <c r="CC28" s="64">
        <f>SUM(CC9:CC26)</f>
        <v>3763539</v>
      </c>
      <c r="CD28" s="63"/>
      <c r="CE28" s="66">
        <f>CC28-CA28</f>
        <v>491598</v>
      </c>
      <c r="CF28" s="65"/>
      <c r="CG28" s="67">
        <f>(CE28/CA28)</f>
        <v>0.15024659674486796</v>
      </c>
      <c r="CH28" s="62" t="str">
        <f>($A$28)</f>
        <v>TOTALES</v>
      </c>
      <c r="CI28" s="63"/>
      <c r="CJ28" s="64">
        <f>SUM(CJ9:CJ26)</f>
        <v>408740</v>
      </c>
      <c r="CK28" s="65"/>
      <c r="CL28" s="64">
        <f>SUM(CL9:CL26)</f>
        <v>469928</v>
      </c>
      <c r="CM28" s="65"/>
      <c r="CN28" s="66">
        <f>CL28-CJ28</f>
        <v>61188</v>
      </c>
      <c r="CO28" s="65"/>
      <c r="CP28" s="67">
        <f>(CN28/CJ28)</f>
        <v>0.1496990752067329</v>
      </c>
      <c r="CQ28" s="49"/>
      <c r="CR28" s="54"/>
      <c r="CS28" s="69"/>
      <c r="CT28" s="71" t="str">
        <f>($A$28)</f>
        <v>TOTALES</v>
      </c>
      <c r="CU28" s="63"/>
      <c r="CV28" s="64">
        <f>SUM(CV9:CV26)</f>
        <v>4207403</v>
      </c>
      <c r="CW28" s="63"/>
      <c r="CX28" s="64">
        <f>SUM(CX9:CX26)</f>
        <v>4839732</v>
      </c>
      <c r="CY28" s="65"/>
      <c r="CZ28" s="66">
        <f>CX28-CV28</f>
        <v>632329</v>
      </c>
      <c r="DA28" s="65"/>
      <c r="DB28" s="67">
        <f>(CZ28/CV28)</f>
        <v>0.15028962046183833</v>
      </c>
      <c r="DC28" s="62" t="str">
        <f>($A$28)</f>
        <v>TOTALES</v>
      </c>
      <c r="DD28" s="63"/>
      <c r="DE28" s="64">
        <f>SUM(DE9:DE26)</f>
        <v>12563</v>
      </c>
      <c r="DF28" s="65"/>
      <c r="DG28" s="64">
        <f>SUM(DG9:DG26)</f>
        <v>21949</v>
      </c>
      <c r="DH28" s="65"/>
      <c r="DI28" s="66">
        <f>DG28-DE28</f>
        <v>9386</v>
      </c>
      <c r="DJ28" s="65"/>
      <c r="DK28" s="67">
        <f>(DI28/DE28)</f>
        <v>0.747114542704768</v>
      </c>
      <c r="DL28" s="49"/>
      <c r="DM28" s="54"/>
      <c r="DN28" s="69"/>
      <c r="DO28" s="62" t="str">
        <f>($A$28)</f>
        <v>TOTALES</v>
      </c>
      <c r="DP28" s="63"/>
      <c r="DQ28" s="64">
        <f>SUM(DQ9:DQ26)</f>
        <v>125958</v>
      </c>
      <c r="DR28" s="63"/>
      <c r="DS28" s="64">
        <f>SUM(DS9:DS26)</f>
        <v>167838</v>
      </c>
      <c r="DT28" s="65"/>
      <c r="DU28" s="66">
        <f>DS28-DQ28</f>
        <v>41880</v>
      </c>
      <c r="DV28" s="65"/>
      <c r="DW28" s="67">
        <f>(DU28/DQ28)</f>
        <v>0.3324917829752775</v>
      </c>
    </row>
    <row r="29" spans="1:123" ht="13.5" customHeight="1">
      <c r="A29" s="72"/>
      <c r="B29" s="72"/>
      <c r="C29" s="73">
        <f>IF((SUM((Y28,AT28,BO28),(CJ28,DE28)))&lt;&gt;$C$28,"**ERROR**","")</f>
      </c>
      <c r="D29" s="74"/>
      <c r="E29" s="73">
        <f>IF((SUM((AA28,AV28,BQ28),(CL28,DG28)))&lt;&gt;$E$28,"**ERROR**","")</f>
      </c>
      <c r="F29" s="37"/>
      <c r="G29" s="72"/>
      <c r="H29" s="37"/>
      <c r="I29" s="72"/>
      <c r="J29" s="37"/>
      <c r="K29" s="37"/>
      <c r="L29" s="72"/>
      <c r="M29" s="72"/>
      <c r="N29" s="72"/>
      <c r="O29" s="75">
        <f>IF(O28&lt;&gt;'[3]Dic'!$FE$29,"**ERROR**","")</f>
      </c>
      <c r="P29" s="39"/>
      <c r="Q29" s="75"/>
      <c r="R29" s="37"/>
      <c r="S29" s="72"/>
      <c r="T29" s="37"/>
      <c r="U29" s="72"/>
      <c r="Y29" s="76">
        <f>IF(Y28&lt;&gt;'[2]Lanzarote'!$O$161,"**ERROR**","")</f>
      </c>
      <c r="AA29" s="76">
        <f>IF(AA28&lt;&gt;'[2]Lanzarote'!O80,"**ERROR**","")</f>
      </c>
      <c r="AG29" s="56"/>
      <c r="AK29" s="76">
        <f>IF(AK28&lt;&gt;'[3]Dic'!$BD$29,"**ERROR**","")</f>
      </c>
      <c r="AL29" s="77"/>
      <c r="AM29" s="76"/>
      <c r="AT29" s="76">
        <f>IF(AT28&lt;&gt;'[2]Fuerteventura'!$O$161,"**ERROR**","")</f>
      </c>
      <c r="AV29" s="76"/>
      <c r="BA29" s="56"/>
      <c r="BB29" s="56"/>
      <c r="BF29" s="76">
        <f>IF(BF28&lt;&gt;'[3]Dic'!$AI$29,"**ERROR**","")</f>
      </c>
      <c r="BH29" s="76"/>
      <c r="BO29" s="76">
        <f>IF(BO28&lt;&gt;'[2]Gran_Canaria'!$O$161,"**ERROR**","")</f>
      </c>
      <c r="BQ29" s="76">
        <f>IF(BQ28&lt;&gt;'[2]Gran_Canaria'!$O$80,"**ERROR**","")</f>
      </c>
      <c r="BW29" s="56"/>
      <c r="CA29" s="76">
        <f>IF(CA28&lt;&gt;'[3]Dic'!$N$29,"**ERROR**","")</f>
      </c>
      <c r="CC29" s="76"/>
      <c r="CJ29" s="76">
        <f>IF(CJ28&lt;&gt;'[2]Tenerife'!O167,"**ERROR**","")</f>
      </c>
      <c r="CL29" s="76">
        <f>IF(CL28&lt;&gt;'[2]Tenerife'!O83,"**ERROR**","")</f>
      </c>
      <c r="CQ29" s="56"/>
      <c r="CR29" s="56"/>
      <c r="CS29" s="2"/>
      <c r="CV29" s="76">
        <f>IF(CV28&lt;&gt;'[3]Dic'!$BY$29,"**ERROR**","")</f>
      </c>
      <c r="CX29" s="76"/>
      <c r="DE29" s="76">
        <f>IF(DE28&lt;&gt;'[2]La_Palma'!O161,"**ERROR**","")</f>
      </c>
      <c r="DG29" s="76">
        <f>IF(DG28&lt;&gt;'[2]La_Palma'!O80,"**ERROR**","")</f>
      </c>
      <c r="DL29" s="56"/>
      <c r="DM29" s="56"/>
      <c r="DQ29" s="76">
        <f>IF(DQ28&lt;&gt;'[3]Dic'!$CT$29,"**ERROR**","")</f>
      </c>
      <c r="DS29" s="76"/>
    </row>
    <row r="30" spans="1:117" ht="15.75">
      <c r="A30" s="72"/>
      <c r="B30" s="72"/>
      <c r="C30" s="78">
        <f>(C7)</f>
        <v>2015</v>
      </c>
      <c r="D30" s="74"/>
      <c r="E30" s="78">
        <f>(E7)</f>
        <v>2016</v>
      </c>
      <c r="F30" s="37"/>
      <c r="G30" s="78" t="str">
        <f>(G7)</f>
        <v>Diferencia</v>
      </c>
      <c r="H30" s="37"/>
      <c r="I30" s="78" t="str">
        <f>(I7)</f>
        <v>Porcentaje</v>
      </c>
      <c r="J30" s="37"/>
      <c r="K30" s="37"/>
      <c r="L30" s="72"/>
      <c r="M30" s="72"/>
      <c r="N30" s="72"/>
      <c r="O30" s="78">
        <f>(C30)</f>
        <v>2015</v>
      </c>
      <c r="P30" s="74"/>
      <c r="Q30" s="78">
        <f>(E30)</f>
        <v>2016</v>
      </c>
      <c r="R30" s="37"/>
      <c r="S30" s="78" t="str">
        <f>(G30)</f>
        <v>Diferencia</v>
      </c>
      <c r="T30" s="37"/>
      <c r="U30" s="78" t="str">
        <f>(I30)</f>
        <v>Porcentaje</v>
      </c>
      <c r="V30" s="79"/>
      <c r="W30" s="80" t="s">
        <v>9</v>
      </c>
      <c r="X30" s="72"/>
      <c r="Y30" s="81" t="s">
        <v>10</v>
      </c>
      <c r="AA30" s="76"/>
      <c r="AG30" s="56"/>
      <c r="AR30" s="80" t="s">
        <v>9</v>
      </c>
      <c r="AS30" s="72"/>
      <c r="AT30" s="81" t="s">
        <v>10</v>
      </c>
      <c r="AV30" s="76"/>
      <c r="BA30" s="56"/>
      <c r="BB30" s="56"/>
      <c r="BM30" s="80" t="s">
        <v>9</v>
      </c>
      <c r="BN30" s="72"/>
      <c r="BO30" s="81" t="s">
        <v>10</v>
      </c>
      <c r="BQ30" s="76"/>
      <c r="BW30" s="56"/>
      <c r="CH30" s="80" t="s">
        <v>9</v>
      </c>
      <c r="CI30" s="72"/>
      <c r="CJ30" s="81" t="s">
        <v>10</v>
      </c>
      <c r="CL30" s="76"/>
      <c r="CQ30" s="56"/>
      <c r="CR30" s="56"/>
      <c r="CS30" s="2"/>
      <c r="DC30" s="80" t="s">
        <v>9</v>
      </c>
      <c r="DD30" s="72"/>
      <c r="DE30" s="81" t="s">
        <v>10</v>
      </c>
      <c r="DG30" s="76"/>
      <c r="DL30" s="56"/>
      <c r="DM30" s="56"/>
    </row>
    <row r="31" spans="1:21" ht="15">
      <c r="A31" s="72"/>
      <c r="B31" s="72"/>
      <c r="C31" s="72"/>
      <c r="D31" s="37"/>
      <c r="E31" s="72"/>
      <c r="F31" s="37"/>
      <c r="G31" s="72"/>
      <c r="H31" s="37"/>
      <c r="I31" s="72"/>
      <c r="J31" s="72"/>
      <c r="K31" s="72"/>
      <c r="L31" s="72"/>
      <c r="M31" s="72"/>
      <c r="N31" s="72"/>
      <c r="O31" s="72"/>
      <c r="P31" s="37"/>
      <c r="Q31" s="72"/>
      <c r="R31" s="37"/>
      <c r="S31" s="72"/>
      <c r="T31" s="37"/>
      <c r="U31" s="72"/>
    </row>
    <row r="32" spans="1:23" ht="15">
      <c r="A32" s="58" t="s">
        <v>1</v>
      </c>
      <c r="B32" s="72"/>
      <c r="C32" s="59">
        <f>(Y28)</f>
        <v>178407</v>
      </c>
      <c r="D32" s="37"/>
      <c r="E32" s="59">
        <f>(AA28)</f>
        <v>216032</v>
      </c>
      <c r="F32" s="37"/>
      <c r="G32" s="59">
        <f>(E32-C32)</f>
        <v>37625</v>
      </c>
      <c r="H32" s="37"/>
      <c r="I32" s="60">
        <f>IF(C32=0,"-----        ",G32/C32)</f>
        <v>0.2108941913714148</v>
      </c>
      <c r="J32" s="72"/>
      <c r="K32" s="54"/>
      <c r="L32" s="72"/>
      <c r="M32" s="58" t="s">
        <v>1</v>
      </c>
      <c r="N32" s="72"/>
      <c r="O32" s="82">
        <f>(AK28)</f>
        <v>2193291</v>
      </c>
      <c r="P32" s="37"/>
      <c r="Q32" s="82">
        <f>(AM28)</f>
        <v>2421888</v>
      </c>
      <c r="R32" s="37"/>
      <c r="S32" s="59">
        <f>(Q32-O32)</f>
        <v>228597</v>
      </c>
      <c r="T32" s="37"/>
      <c r="U32" s="60">
        <f>IF(O32=0,"-----        ",S32/O32)</f>
        <v>0.10422556787950163</v>
      </c>
      <c r="V32" s="61"/>
      <c r="W32" s="56"/>
    </row>
    <row r="33" spans="1:23" ht="15">
      <c r="A33" s="58" t="s">
        <v>2</v>
      </c>
      <c r="B33" s="72"/>
      <c r="C33" s="59">
        <f>(AT28)</f>
        <v>163140</v>
      </c>
      <c r="D33" s="59"/>
      <c r="E33" s="59">
        <f>(AV28)</f>
        <v>188942</v>
      </c>
      <c r="F33" s="37"/>
      <c r="G33" s="59">
        <f>(E33-C33)</f>
        <v>25802</v>
      </c>
      <c r="H33" s="37"/>
      <c r="I33" s="60">
        <f>IF(C33=0,"-----        ",G33/C33)</f>
        <v>0.15815863675370848</v>
      </c>
      <c r="J33" s="72"/>
      <c r="K33" s="54"/>
      <c r="L33" s="72"/>
      <c r="M33" s="58" t="s">
        <v>2</v>
      </c>
      <c r="N33" s="72"/>
      <c r="O33" s="82">
        <f>(BF28)</f>
        <v>1966634</v>
      </c>
      <c r="P33" s="37"/>
      <c r="Q33" s="82">
        <f>(BH28)</f>
        <v>2223401</v>
      </c>
      <c r="R33" s="37"/>
      <c r="S33" s="59">
        <f>(Q33-O33)</f>
        <v>256767</v>
      </c>
      <c r="T33" s="37"/>
      <c r="U33" s="60">
        <f>IF(O33=0,"-----        ",S33/O33)</f>
        <v>0.13056166017672835</v>
      </c>
      <c r="V33" s="61"/>
      <c r="W33" s="56"/>
    </row>
    <row r="34" spans="1:23" ht="15">
      <c r="A34" s="58" t="s">
        <v>3</v>
      </c>
      <c r="B34" s="72"/>
      <c r="C34" s="59">
        <f>(BO28)</f>
        <v>356133</v>
      </c>
      <c r="D34" s="37"/>
      <c r="E34" s="59">
        <f>(BQ28)</f>
        <v>400587</v>
      </c>
      <c r="F34" s="37"/>
      <c r="G34" s="59">
        <f>(E34-C34)</f>
        <v>44454</v>
      </c>
      <c r="H34" s="37"/>
      <c r="I34" s="60">
        <f>IF(C34=0,"-----        ",G34/C34)</f>
        <v>0.12482415277438486</v>
      </c>
      <c r="J34" s="72"/>
      <c r="K34" s="54"/>
      <c r="L34" s="72"/>
      <c r="M34" s="58" t="s">
        <v>3</v>
      </c>
      <c r="N34" s="72"/>
      <c r="O34" s="82">
        <f>(CA28)</f>
        <v>3271941</v>
      </c>
      <c r="P34" s="37"/>
      <c r="Q34" s="82">
        <f>(CC28)</f>
        <v>3763539</v>
      </c>
      <c r="R34" s="37"/>
      <c r="S34" s="59">
        <f>(Q34-O34)</f>
        <v>491598</v>
      </c>
      <c r="T34" s="37"/>
      <c r="U34" s="60">
        <f>IF(O34=0,"-----        ",S34/O34)</f>
        <v>0.15024659674486796</v>
      </c>
      <c r="V34" s="61"/>
      <c r="W34" s="56"/>
    </row>
    <row r="35" spans="1:23" ht="15">
      <c r="A35" s="58" t="s">
        <v>4</v>
      </c>
      <c r="B35" s="72"/>
      <c r="C35" s="59">
        <f>(CJ28)</f>
        <v>408740</v>
      </c>
      <c r="D35" s="37"/>
      <c r="E35" s="59">
        <f>(CL28)</f>
        <v>469928</v>
      </c>
      <c r="F35" s="37"/>
      <c r="G35" s="59">
        <f>(E35-C35)</f>
        <v>61188</v>
      </c>
      <c r="H35" s="37"/>
      <c r="I35" s="60">
        <f>IF(C35=0,"-----        ",G35/C35)</f>
        <v>0.1496990752067329</v>
      </c>
      <c r="J35" s="72"/>
      <c r="K35" s="54"/>
      <c r="L35" s="72"/>
      <c r="M35" s="58" t="s">
        <v>4</v>
      </c>
      <c r="N35" s="72"/>
      <c r="O35" s="82">
        <f>(CV28)</f>
        <v>4207403</v>
      </c>
      <c r="P35" s="37"/>
      <c r="Q35" s="82">
        <f>(CX28)</f>
        <v>4839732</v>
      </c>
      <c r="R35" s="37"/>
      <c r="S35" s="59">
        <f>(Q35-O35)</f>
        <v>632329</v>
      </c>
      <c r="T35" s="37"/>
      <c r="U35" s="60">
        <f>IF(O35=0,"-----        ",S35/O35)</f>
        <v>0.15028962046183833</v>
      </c>
      <c r="V35" s="61"/>
      <c r="W35" s="56"/>
    </row>
    <row r="36" spans="1:23" ht="15">
      <c r="A36" s="58" t="s">
        <v>5</v>
      </c>
      <c r="B36" s="72"/>
      <c r="C36" s="59">
        <f>(DE28)</f>
        <v>12563</v>
      </c>
      <c r="D36" s="37"/>
      <c r="E36" s="59">
        <f>(DG28)</f>
        <v>21949</v>
      </c>
      <c r="F36" s="37"/>
      <c r="G36" s="59">
        <f>(E36-C36)</f>
        <v>9386</v>
      </c>
      <c r="H36" s="37"/>
      <c r="I36" s="60">
        <f>IF(C36=0,"-----        ",G36/C36)</f>
        <v>0.747114542704768</v>
      </c>
      <c r="J36" s="72"/>
      <c r="K36" s="54"/>
      <c r="L36" s="72"/>
      <c r="M36" s="58" t="s">
        <v>5</v>
      </c>
      <c r="N36" s="72"/>
      <c r="O36" s="82">
        <f>(DQ28)</f>
        <v>125958</v>
      </c>
      <c r="P36" s="37"/>
      <c r="Q36" s="82">
        <f>(DS28)</f>
        <v>167838</v>
      </c>
      <c r="R36" s="37"/>
      <c r="S36" s="59">
        <f>(Q36-O36)</f>
        <v>41880</v>
      </c>
      <c r="T36" s="37"/>
      <c r="U36" s="60">
        <f>IF(O36=0,"-----        ",S36/O36)</f>
        <v>0.3324917829752775</v>
      </c>
      <c r="V36" s="61"/>
      <c r="W36" s="56"/>
    </row>
    <row r="37" spans="1:23" ht="15">
      <c r="A37" s="72"/>
      <c r="B37" s="72"/>
      <c r="C37" s="72"/>
      <c r="D37" s="37"/>
      <c r="E37" s="72"/>
      <c r="F37" s="37"/>
      <c r="G37" s="72"/>
      <c r="H37" s="37"/>
      <c r="I37" s="72"/>
      <c r="J37" s="72"/>
      <c r="K37" s="72"/>
      <c r="L37" s="72"/>
      <c r="M37" s="72"/>
      <c r="N37" s="72"/>
      <c r="O37" s="72"/>
      <c r="P37" s="37"/>
      <c r="Q37" s="72"/>
      <c r="R37" s="37"/>
      <c r="S37" s="72"/>
      <c r="T37" s="37"/>
      <c r="U37" s="72"/>
      <c r="W37" s="56"/>
    </row>
    <row r="38" spans="1:23" ht="15.75">
      <c r="A38" s="83" t="s">
        <v>11</v>
      </c>
      <c r="B38" s="72"/>
      <c r="C38" s="84">
        <f>SUM(C32:C36)</f>
        <v>1118983</v>
      </c>
      <c r="D38" s="37"/>
      <c r="E38" s="84">
        <f>SUM(E32:E36)</f>
        <v>1297438</v>
      </c>
      <c r="F38" s="37"/>
      <c r="G38" s="66">
        <f>E38-C38</f>
        <v>178455</v>
      </c>
      <c r="H38" s="37"/>
      <c r="I38" s="67">
        <f>(G38/C38)</f>
        <v>0.159479634632519</v>
      </c>
      <c r="J38" s="72"/>
      <c r="K38" s="54"/>
      <c r="L38" s="72"/>
      <c r="M38" s="83" t="s">
        <v>11</v>
      </c>
      <c r="N38" s="72"/>
      <c r="O38" s="84">
        <f>SUM(O32:O36)</f>
        <v>11765227</v>
      </c>
      <c r="P38" s="37"/>
      <c r="Q38" s="84">
        <f>SUM(Q32:Q36)</f>
        <v>13416398</v>
      </c>
      <c r="R38" s="37"/>
      <c r="S38" s="66">
        <f>Q38-O38</f>
        <v>1651171</v>
      </c>
      <c r="T38" s="37"/>
      <c r="U38" s="67">
        <f>(S38/O38)</f>
        <v>0.14034331849270737</v>
      </c>
      <c r="V38" s="68"/>
      <c r="W38" s="56"/>
    </row>
    <row r="39" spans="3:23" ht="12.75">
      <c r="C39" s="85"/>
      <c r="E39" s="85"/>
      <c r="G39" s="86"/>
      <c r="I39" s="68"/>
      <c r="K39" s="87"/>
      <c r="O39" s="88">
        <f>IF(O38&lt;&gt;'[3]Dic'!$FE$29,"**ERROR**","")</f>
      </c>
      <c r="P39" s="89"/>
      <c r="Q39" s="88"/>
      <c r="S39" s="86"/>
      <c r="U39" s="68"/>
      <c r="V39" s="68"/>
      <c r="W39" s="56"/>
    </row>
    <row r="40" spans="1:3" ht="12.75">
      <c r="A40" s="90" t="s">
        <v>9</v>
      </c>
      <c r="C40" s="91" t="s">
        <v>10</v>
      </c>
    </row>
    <row r="54" ht="6" customHeight="1"/>
    <row r="56" ht="13.5" customHeight="1"/>
  </sheetData>
  <sheetProtection selectLockedCells="1"/>
  <mergeCells count="24">
    <mergeCell ref="A4:I4"/>
    <mergeCell ref="A5:I5"/>
    <mergeCell ref="AI4:AQ4"/>
    <mergeCell ref="AI5:AQ5"/>
    <mergeCell ref="CT6:DB6"/>
    <mergeCell ref="DC5:DK5"/>
    <mergeCell ref="W4:AE4"/>
    <mergeCell ref="W5:AE5"/>
    <mergeCell ref="AR5:AZ5"/>
    <mergeCell ref="AR4:AZ4"/>
    <mergeCell ref="M6:U6"/>
    <mergeCell ref="AI6:AQ6"/>
    <mergeCell ref="BD6:BL6"/>
    <mergeCell ref="BY6:CC6"/>
    <mergeCell ref="DO6:DW6"/>
    <mergeCell ref="CH4:CP4"/>
    <mergeCell ref="BD4:BL4"/>
    <mergeCell ref="BD5:BL5"/>
    <mergeCell ref="CT4:DB4"/>
    <mergeCell ref="CT5:DB5"/>
    <mergeCell ref="BM5:BU5"/>
    <mergeCell ref="BM4:BU4"/>
    <mergeCell ref="CH5:CP5"/>
    <mergeCell ref="DC4:DK4"/>
  </mergeCells>
  <conditionalFormatting sqref="DE29 DG29 DQ29 DS29 CV29 CX29 BO29 BQ29 CA29 CC29 AT29 AV29 BF29 BH29 Y29 AA29 AK29:AM29 O29 Q29 O39 Q39">
    <cfRule type="cellIs" priority="1" dxfId="0" operator="equal" stopIfTrue="1">
      <formula>"**ERROR**"</formula>
    </cfRule>
  </conditionalFormatting>
  <hyperlinks>
    <hyperlink ref="BO30" r:id="rId1" display="A.E.N.A."/>
    <hyperlink ref="AT30" r:id="rId2" display="A.E.N.A."/>
    <hyperlink ref="Y30" r:id="rId3" display="A.E.N.A."/>
    <hyperlink ref="CJ30" r:id="rId4" display="A.E.N.A."/>
    <hyperlink ref="DE30" r:id="rId5" display="A.E.N.A."/>
    <hyperlink ref="C40" r:id="rId6" display="A.E.N.A."/>
  </hyperlinks>
  <printOptions horizontalCentered="1" verticalCentered="1"/>
  <pageMargins left="0.1968503937007874" right="0.1968503937007874" top="1.0236220472440944" bottom="1.0236220472440944" header="0.5118110236220472" footer="0.5118110236220472"/>
  <pageSetup fitToHeight="84" fitToWidth="84" horizontalDpi="600" verticalDpi="600" orientation="landscape" paperSize="9" scale="75" r:id="rId8"/>
  <colBreaks count="5" manualBreakCount="5">
    <brk id="22" max="65535" man="1"/>
    <brk id="43" max="65535" man="1"/>
    <brk id="64" max="65535" man="1"/>
    <brk id="85" max="65535" man="1"/>
    <brk id="106" max="65535" man="1"/>
  </colBreaks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Canarias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Felix Rosa</dc:creator>
  <cp:keywords/>
  <dc:description/>
  <cp:lastModifiedBy>Juan Felix Rosa</cp:lastModifiedBy>
  <dcterms:created xsi:type="dcterms:W3CDTF">2017-01-11T13:47:36Z</dcterms:created>
  <dcterms:modified xsi:type="dcterms:W3CDTF">2017-01-11T13:48:24Z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